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7500" yWindow="15" windowWidth="16170" windowHeight="9255" tabRatio="841"/>
  </bookViews>
  <sheets>
    <sheet name="1.3.1." sheetId="3" r:id="rId1"/>
    <sheet name="1.7.1." sheetId="7" r:id="rId2"/>
    <sheet name="1.9" sheetId="9" r:id="rId3"/>
    <sheet name="3.1." sheetId="15" r:id="rId4"/>
    <sheet name="3.2." sheetId="16" r:id="rId5"/>
    <sheet name="8.1. 2023" sheetId="35" r:id="rId6"/>
    <sheet name="8.1. 2022" sheetId="36" r:id="rId7"/>
    <sheet name="8.1. 2021" sheetId="37" r:id="rId8"/>
    <sheet name="8.3.1" sheetId="32" r:id="rId9"/>
  </sheets>
  <definedNames>
    <definedName name="_xlnm.Print_Area" localSheetId="7">'8.1. 2021'!$A$1:$AA$64</definedName>
    <definedName name="_xlnm.Print_Area" localSheetId="6">'8.1. 2022'!$A$1:$AA$45</definedName>
    <definedName name="_xlnm.Print_Area" localSheetId="5">'8.1. 2023'!$A$1:$AA$42</definedName>
  </definedNames>
  <calcPr calcId="144525"/>
</workbook>
</file>

<file path=xl/calcChain.xml><?xml version="1.0" encoding="utf-8"?>
<calcChain xmlns="http://schemas.openxmlformats.org/spreadsheetml/2006/main">
  <c r="CH17" i="7" l="1"/>
  <c r="CP17" i="7" s="1"/>
  <c r="CX17" i="7" s="1"/>
  <c r="BZ17" i="7"/>
  <c r="BR17" i="7"/>
  <c r="CH16" i="7"/>
  <c r="CP16" i="7" s="1"/>
  <c r="CX16" i="7" s="1"/>
  <c r="BZ16" i="7"/>
  <c r="CH15" i="7"/>
  <c r="CP15" i="7" s="1"/>
  <c r="CX15" i="7" s="1"/>
  <c r="BZ15" i="7"/>
  <c r="CH12" i="7"/>
  <c r="BZ12" i="7"/>
  <c r="CP12" i="7"/>
  <c r="CX12" i="7" s="1"/>
  <c r="CH11" i="7"/>
  <c r="CP11" i="7" s="1"/>
  <c r="CX11" i="7" s="1"/>
  <c r="BZ11" i="7"/>
  <c r="BR16" i="7"/>
  <c r="BR15" i="7"/>
  <c r="BR12" i="7"/>
  <c r="BR11" i="7"/>
  <c r="BF18" i="3"/>
  <c r="BE11" i="9"/>
  <c r="BH57" i="37"/>
  <c r="BG57" i="37"/>
  <c r="BE57" i="37"/>
  <c r="BD57" i="37"/>
  <c r="BB57" i="37"/>
  <c r="BA57" i="37"/>
  <c r="BH38" i="36" l="1"/>
  <c r="BG38" i="36"/>
  <c r="BE38" i="36"/>
  <c r="BD38" i="36"/>
  <c r="BB38" i="36"/>
  <c r="BA38" i="36"/>
  <c r="AW17" i="32" l="1"/>
  <c r="AW15" i="32"/>
  <c r="AW13" i="32"/>
  <c r="AW11" i="32"/>
  <c r="AW9" i="32"/>
  <c r="AW21" i="32"/>
  <c r="AW19" i="32"/>
  <c r="BF28" i="3"/>
  <c r="BF26" i="3"/>
  <c r="BF24" i="3"/>
  <c r="BF20" i="3"/>
  <c r="BF16" i="3"/>
  <c r="BH35" i="35"/>
  <c r="BG35" i="35"/>
  <c r="BE35" i="35"/>
  <c r="BD35" i="35"/>
  <c r="BB35" i="35"/>
  <c r="BA35" i="35"/>
  <c r="AY35" i="35"/>
  <c r="AX35" i="35"/>
  <c r="AT57" i="37" l="1"/>
  <c r="BE56" i="37"/>
  <c r="BD56" i="37"/>
  <c r="BB56" i="37"/>
  <c r="BA56" i="37"/>
  <c r="AY56" i="37"/>
  <c r="BH56" i="37" s="1"/>
  <c r="AX56" i="37"/>
  <c r="BG56" i="37" s="1"/>
  <c r="AS56" i="37"/>
  <c r="AQ56" i="37"/>
  <c r="AP56" i="37"/>
  <c r="AN56" i="37"/>
  <c r="AL56" i="37"/>
  <c r="AK56" i="37"/>
  <c r="AF56" i="37"/>
  <c r="AV56" i="37" s="1"/>
  <c r="AE56" i="37"/>
  <c r="AC56" i="37"/>
  <c r="AB56" i="37"/>
  <c r="BE55" i="37"/>
  <c r="BD55" i="37"/>
  <c r="BB55" i="37"/>
  <c r="BA55" i="37"/>
  <c r="AY55" i="37"/>
  <c r="BH55" i="37" s="1"/>
  <c r="AX55" i="37"/>
  <c r="BG55" i="37" s="1"/>
  <c r="AS55" i="37"/>
  <c r="AQ55" i="37"/>
  <c r="AP55" i="37"/>
  <c r="AN55" i="37"/>
  <c r="AL55" i="37"/>
  <c r="AK55" i="37"/>
  <c r="AF55" i="37"/>
  <c r="AV55" i="37" s="1"/>
  <c r="AE55" i="37"/>
  <c r="AC55" i="37"/>
  <c r="AB55" i="37"/>
  <c r="BE54" i="37"/>
  <c r="BD54" i="37"/>
  <c r="BB54" i="37"/>
  <c r="BA54" i="37"/>
  <c r="AY54" i="37"/>
  <c r="BH54" i="37" s="1"/>
  <c r="AX54" i="37"/>
  <c r="BG54" i="37" s="1"/>
  <c r="AS54" i="37"/>
  <c r="AQ54" i="37"/>
  <c r="AP54" i="37"/>
  <c r="AN54" i="37"/>
  <c r="AL54" i="37"/>
  <c r="AK54" i="37"/>
  <c r="AF54" i="37"/>
  <c r="AV54" i="37" s="1"/>
  <c r="AE54" i="37"/>
  <c r="AC54" i="37"/>
  <c r="AB54" i="37"/>
  <c r="BE53" i="37"/>
  <c r="BD53" i="37"/>
  <c r="BB53" i="37"/>
  <c r="BA53" i="37"/>
  <c r="AY53" i="37"/>
  <c r="BH53" i="37" s="1"/>
  <c r="AX53" i="37"/>
  <c r="BG53" i="37" s="1"/>
  <c r="AS53" i="37"/>
  <c r="AQ53" i="37"/>
  <c r="AP53" i="37"/>
  <c r="AN53" i="37"/>
  <c r="AL53" i="37"/>
  <c r="AK53" i="37"/>
  <c r="AF53" i="37"/>
  <c r="AV53" i="37" s="1"/>
  <c r="AE53" i="37"/>
  <c r="AC53" i="37"/>
  <c r="AB53" i="37"/>
  <c r="BE52" i="37"/>
  <c r="BD52" i="37"/>
  <c r="BB52" i="37"/>
  <c r="BA52" i="37"/>
  <c r="AY52" i="37"/>
  <c r="BH52" i="37" s="1"/>
  <c r="AX52" i="37"/>
  <c r="BG52" i="37" s="1"/>
  <c r="AS52" i="37"/>
  <c r="AQ52" i="37"/>
  <c r="AP52" i="37"/>
  <c r="AN52" i="37"/>
  <c r="AL52" i="37"/>
  <c r="AK52" i="37"/>
  <c r="AF52" i="37"/>
  <c r="AV52" i="37" s="1"/>
  <c r="AE52" i="37"/>
  <c r="AC52" i="37"/>
  <c r="AB52" i="37"/>
  <c r="BE51" i="37"/>
  <c r="BD51" i="37"/>
  <c r="BB51" i="37"/>
  <c r="BA51" i="37"/>
  <c r="AY51" i="37"/>
  <c r="BH51" i="37" s="1"/>
  <c r="AX51" i="37"/>
  <c r="BG51" i="37" s="1"/>
  <c r="AS51" i="37"/>
  <c r="AQ51" i="37"/>
  <c r="AP51" i="37"/>
  <c r="AN51" i="37"/>
  <c r="AL51" i="37"/>
  <c r="AK51" i="37"/>
  <c r="AF51" i="37"/>
  <c r="AV51" i="37" s="1"/>
  <c r="AE51" i="37"/>
  <c r="AC51" i="37"/>
  <c r="AB51" i="37"/>
  <c r="BE50" i="37"/>
  <c r="BD50" i="37"/>
  <c r="BB50" i="37"/>
  <c r="BA50" i="37"/>
  <c r="AY50" i="37"/>
  <c r="BH50" i="37" s="1"/>
  <c r="AX50" i="37"/>
  <c r="BG50" i="37" s="1"/>
  <c r="AS50" i="37"/>
  <c r="AQ50" i="37"/>
  <c r="AP50" i="37"/>
  <c r="AN50" i="37"/>
  <c r="AL50" i="37"/>
  <c r="AK50" i="37"/>
  <c r="AF50" i="37"/>
  <c r="AV50" i="37" s="1"/>
  <c r="AE50" i="37"/>
  <c r="AC50" i="37"/>
  <c r="AB50" i="37"/>
  <c r="BE49" i="37"/>
  <c r="BD49" i="37"/>
  <c r="BB49" i="37"/>
  <c r="BA49" i="37"/>
  <c r="AY49" i="37"/>
  <c r="BH49" i="37" s="1"/>
  <c r="AX49" i="37"/>
  <c r="BG49" i="37" s="1"/>
  <c r="AS49" i="37"/>
  <c r="AQ49" i="37"/>
  <c r="AP49" i="37"/>
  <c r="AN49" i="37"/>
  <c r="AL49" i="37"/>
  <c r="AK49" i="37"/>
  <c r="AF49" i="37"/>
  <c r="AV49" i="37" s="1"/>
  <c r="AE49" i="37"/>
  <c r="AC49" i="37"/>
  <c r="AB49" i="37"/>
  <c r="BE48" i="37"/>
  <c r="BD48" i="37"/>
  <c r="BB48" i="37"/>
  <c r="BA48" i="37"/>
  <c r="AY48" i="37"/>
  <c r="BH48" i="37" s="1"/>
  <c r="AX48" i="37"/>
  <c r="BG48" i="37" s="1"/>
  <c r="AS48" i="37"/>
  <c r="AQ48" i="37"/>
  <c r="AP48" i="37"/>
  <c r="AN48" i="37"/>
  <c r="AL48" i="37"/>
  <c r="AK48" i="37"/>
  <c r="AF48" i="37"/>
  <c r="AV48" i="37" s="1"/>
  <c r="AE48" i="37"/>
  <c r="AC48" i="37"/>
  <c r="AB48" i="37"/>
  <c r="BE47" i="37"/>
  <c r="BD47" i="37"/>
  <c r="BB47" i="37"/>
  <c r="BA47" i="37"/>
  <c r="AY47" i="37"/>
  <c r="BH47" i="37" s="1"/>
  <c r="AX47" i="37"/>
  <c r="BG47" i="37" s="1"/>
  <c r="AS47" i="37"/>
  <c r="AQ47" i="37"/>
  <c r="AP47" i="37"/>
  <c r="AN47" i="37"/>
  <c r="AL47" i="37"/>
  <c r="AK47" i="37"/>
  <c r="AF47" i="37"/>
  <c r="AV47" i="37" s="1"/>
  <c r="AE47" i="37"/>
  <c r="AC47" i="37"/>
  <c r="AB47" i="37"/>
  <c r="BE46" i="37"/>
  <c r="BD46" i="37"/>
  <c r="BB46" i="37"/>
  <c r="BA46" i="37"/>
  <c r="AY46" i="37"/>
  <c r="BH46" i="37" s="1"/>
  <c r="AX46" i="37"/>
  <c r="BG46" i="37" s="1"/>
  <c r="AS46" i="37"/>
  <c r="AQ46" i="37"/>
  <c r="AP46" i="37"/>
  <c r="AN46" i="37"/>
  <c r="AL46" i="37"/>
  <c r="AK46" i="37"/>
  <c r="AF46" i="37"/>
  <c r="AV46" i="37" s="1"/>
  <c r="AE46" i="37"/>
  <c r="AC46" i="37"/>
  <c r="AB46" i="37"/>
  <c r="BE45" i="37"/>
  <c r="BD45" i="37"/>
  <c r="BB45" i="37"/>
  <c r="BA45" i="37"/>
  <c r="AY45" i="37"/>
  <c r="BH45" i="37" s="1"/>
  <c r="AX45" i="37"/>
  <c r="BG45" i="37" s="1"/>
  <c r="AS45" i="37"/>
  <c r="AQ45" i="37"/>
  <c r="AP45" i="37"/>
  <c r="AN45" i="37"/>
  <c r="AL45" i="37"/>
  <c r="AK45" i="37"/>
  <c r="AF45" i="37"/>
  <c r="AV45" i="37" s="1"/>
  <c r="AE45" i="37"/>
  <c r="AC45" i="37"/>
  <c r="AB45" i="37"/>
  <c r="BE44" i="37"/>
  <c r="BD44" i="37"/>
  <c r="BB44" i="37"/>
  <c r="BA44" i="37"/>
  <c r="AY44" i="37"/>
  <c r="BH44" i="37" s="1"/>
  <c r="AX44" i="37"/>
  <c r="BG44" i="37" s="1"/>
  <c r="AS44" i="37"/>
  <c r="AQ44" i="37"/>
  <c r="AP44" i="37"/>
  <c r="AN44" i="37"/>
  <c r="AL44" i="37"/>
  <c r="AK44" i="37"/>
  <c r="AF44" i="37"/>
  <c r="AV44" i="37" s="1"/>
  <c r="AE44" i="37"/>
  <c r="AC44" i="37"/>
  <c r="AB44" i="37"/>
  <c r="BE43" i="37"/>
  <c r="BD43" i="37"/>
  <c r="BB43" i="37"/>
  <c r="BA43" i="37"/>
  <c r="AY43" i="37"/>
  <c r="BH43" i="37" s="1"/>
  <c r="AX43" i="37"/>
  <c r="BG43" i="37" s="1"/>
  <c r="AS43" i="37"/>
  <c r="AQ43" i="37"/>
  <c r="AP43" i="37"/>
  <c r="AN43" i="37"/>
  <c r="AL43" i="37"/>
  <c r="AK43" i="37"/>
  <c r="AF43" i="37"/>
  <c r="AV43" i="37" s="1"/>
  <c r="AE43" i="37"/>
  <c r="AC43" i="37"/>
  <c r="AB43" i="37"/>
  <c r="BE42" i="37"/>
  <c r="BD42" i="37"/>
  <c r="BB42" i="37"/>
  <c r="BA42" i="37"/>
  <c r="AY42" i="37"/>
  <c r="BH42" i="37" s="1"/>
  <c r="AX42" i="37"/>
  <c r="BG42" i="37" s="1"/>
  <c r="AS42" i="37"/>
  <c r="AQ42" i="37"/>
  <c r="AP42" i="37"/>
  <c r="AN42" i="37"/>
  <c r="AL42" i="37"/>
  <c r="AK42" i="37"/>
  <c r="AF42" i="37"/>
  <c r="AV42" i="37" s="1"/>
  <c r="AE42" i="37"/>
  <c r="AC42" i="37"/>
  <c r="AB42" i="37"/>
  <c r="BE41" i="37"/>
  <c r="BD41" i="37"/>
  <c r="BB41" i="37"/>
  <c r="BA41" i="37"/>
  <c r="AY41" i="37"/>
  <c r="BH41" i="37" s="1"/>
  <c r="AX41" i="37"/>
  <c r="BG41" i="37" s="1"/>
  <c r="AS41" i="37"/>
  <c r="AQ41" i="37"/>
  <c r="AP41" i="37"/>
  <c r="AN41" i="37"/>
  <c r="AL41" i="37"/>
  <c r="AK41" i="37"/>
  <c r="AF41" i="37"/>
  <c r="AV41" i="37" s="1"/>
  <c r="AE41" i="37"/>
  <c r="AC41" i="37"/>
  <c r="AB41" i="37"/>
  <c r="BE40" i="37"/>
  <c r="BD40" i="37"/>
  <c r="BB40" i="37"/>
  <c r="BA40" i="37"/>
  <c r="AY40" i="37"/>
  <c r="BH40" i="37" s="1"/>
  <c r="AX40" i="37"/>
  <c r="BG40" i="37" s="1"/>
  <c r="AS40" i="37"/>
  <c r="AQ40" i="37"/>
  <c r="AP40" i="37"/>
  <c r="AN40" i="37"/>
  <c r="AL40" i="37"/>
  <c r="AK40" i="37"/>
  <c r="AF40" i="37"/>
  <c r="AV40" i="37" s="1"/>
  <c r="AE40" i="37"/>
  <c r="AC40" i="37"/>
  <c r="AB40" i="37"/>
  <c r="BE39" i="37"/>
  <c r="BD39" i="37"/>
  <c r="BB39" i="37"/>
  <c r="BA39" i="37"/>
  <c r="AY39" i="37"/>
  <c r="BH39" i="37" s="1"/>
  <c r="AX39" i="37"/>
  <c r="BG39" i="37" s="1"/>
  <c r="AS39" i="37"/>
  <c r="AQ39" i="37"/>
  <c r="AP39" i="37"/>
  <c r="AN39" i="37"/>
  <c r="AL39" i="37"/>
  <c r="AK39" i="37"/>
  <c r="AF39" i="37"/>
  <c r="AV39" i="37" s="1"/>
  <c r="AE39" i="37"/>
  <c r="AC39" i="37"/>
  <c r="AB39" i="37"/>
  <c r="BE38" i="37"/>
  <c r="BD38" i="37"/>
  <c r="BB38" i="37"/>
  <c r="BA38" i="37"/>
  <c r="AY38" i="37"/>
  <c r="BH38" i="37" s="1"/>
  <c r="AX38" i="37"/>
  <c r="BG38" i="37" s="1"/>
  <c r="AS38" i="37"/>
  <c r="AQ38" i="37"/>
  <c r="AP38" i="37"/>
  <c r="AN38" i="37"/>
  <c r="AL38" i="37"/>
  <c r="AK38" i="37"/>
  <c r="AF38" i="37"/>
  <c r="AV38" i="37" s="1"/>
  <c r="AE38" i="37"/>
  <c r="AC38" i="37"/>
  <c r="AB38" i="37"/>
  <c r="BE37" i="37"/>
  <c r="BD37" i="37"/>
  <c r="BB37" i="37"/>
  <c r="BA37" i="37"/>
  <c r="AY37" i="37"/>
  <c r="BH37" i="37" s="1"/>
  <c r="AX37" i="37"/>
  <c r="BG37" i="37" s="1"/>
  <c r="AS37" i="37"/>
  <c r="AQ37" i="37"/>
  <c r="AP37" i="37"/>
  <c r="AN37" i="37"/>
  <c r="AL37" i="37"/>
  <c r="AK37" i="37"/>
  <c r="AF37" i="37"/>
  <c r="AV37" i="37" s="1"/>
  <c r="AE37" i="37"/>
  <c r="AC37" i="37"/>
  <c r="AB37" i="37"/>
  <c r="BE36" i="37"/>
  <c r="BD36" i="37"/>
  <c r="BB36" i="37"/>
  <c r="BA36" i="37"/>
  <c r="AY36" i="37"/>
  <c r="BH36" i="37" s="1"/>
  <c r="AX36" i="37"/>
  <c r="BG36" i="37" s="1"/>
  <c r="AS36" i="37"/>
  <c r="AQ36" i="37"/>
  <c r="AP36" i="37"/>
  <c r="AN36" i="37"/>
  <c r="AL36" i="37"/>
  <c r="AK36" i="37"/>
  <c r="AF36" i="37"/>
  <c r="AV36" i="37" s="1"/>
  <c r="AE36" i="37"/>
  <c r="AC36" i="37"/>
  <c r="AB36" i="37"/>
  <c r="BE35" i="37"/>
  <c r="BD35" i="37"/>
  <c r="BB35" i="37"/>
  <c r="BA35" i="37"/>
  <c r="AY35" i="37"/>
  <c r="BH35" i="37" s="1"/>
  <c r="AX35" i="37"/>
  <c r="BG35" i="37" s="1"/>
  <c r="AS35" i="37"/>
  <c r="AQ35" i="37"/>
  <c r="AP35" i="37"/>
  <c r="AN35" i="37"/>
  <c r="AL35" i="37"/>
  <c r="AK35" i="37"/>
  <c r="AF35" i="37"/>
  <c r="AV35" i="37" s="1"/>
  <c r="AE35" i="37"/>
  <c r="AC35" i="37"/>
  <c r="AB35" i="37"/>
  <c r="BE34" i="37"/>
  <c r="BD34" i="37"/>
  <c r="BB34" i="37"/>
  <c r="BA34" i="37"/>
  <c r="AY34" i="37"/>
  <c r="BH34" i="37" s="1"/>
  <c r="AX34" i="37"/>
  <c r="BG34" i="37" s="1"/>
  <c r="AS34" i="37"/>
  <c r="AQ34" i="37"/>
  <c r="AP34" i="37"/>
  <c r="AN34" i="37"/>
  <c r="AL34" i="37"/>
  <c r="AK34" i="37"/>
  <c r="AF34" i="37"/>
  <c r="AV34" i="37" s="1"/>
  <c r="AE34" i="37"/>
  <c r="AC34" i="37"/>
  <c r="AB34" i="37"/>
  <c r="BE33" i="37"/>
  <c r="BD33" i="37"/>
  <c r="BB33" i="37"/>
  <c r="BA33" i="37"/>
  <c r="AY33" i="37"/>
  <c r="BH33" i="37" s="1"/>
  <c r="AX33" i="37"/>
  <c r="BG33" i="37" s="1"/>
  <c r="AS33" i="37"/>
  <c r="AQ33" i="37"/>
  <c r="AP33" i="37"/>
  <c r="AN33" i="37"/>
  <c r="AL33" i="37"/>
  <c r="AK33" i="37"/>
  <c r="AF33" i="37"/>
  <c r="AV33" i="37" s="1"/>
  <c r="AE33" i="37"/>
  <c r="AH33" i="37" s="1"/>
  <c r="AC33" i="37"/>
  <c r="AB33" i="37"/>
  <c r="BE32" i="37"/>
  <c r="BD32" i="37"/>
  <c r="BB32" i="37"/>
  <c r="BA32" i="37"/>
  <c r="AY32" i="37"/>
  <c r="BH32" i="37" s="1"/>
  <c r="AX32" i="37"/>
  <c r="BG32" i="37" s="1"/>
  <c r="AS32" i="37"/>
  <c r="AQ32" i="37"/>
  <c r="AP32" i="37"/>
  <c r="AN32" i="37"/>
  <c r="AL32" i="37"/>
  <c r="AK32" i="37"/>
  <c r="AF32" i="37"/>
  <c r="AV32" i="37" s="1"/>
  <c r="AE32" i="37"/>
  <c r="AH32" i="37" s="1"/>
  <c r="AC32" i="37"/>
  <c r="AB32" i="37"/>
  <c r="BE31" i="37"/>
  <c r="BD31" i="37"/>
  <c r="BB31" i="37"/>
  <c r="BA31" i="37"/>
  <c r="AY31" i="37"/>
  <c r="BH31" i="37" s="1"/>
  <c r="AX31" i="37"/>
  <c r="BG31" i="37" s="1"/>
  <c r="AS31" i="37"/>
  <c r="AQ31" i="37"/>
  <c r="AP31" i="37"/>
  <c r="AN31" i="37"/>
  <c r="AL31" i="37"/>
  <c r="AK31" i="37"/>
  <c r="AF31" i="37"/>
  <c r="AV31" i="37" s="1"/>
  <c r="AE31" i="37"/>
  <c r="AH31" i="37" s="1"/>
  <c r="AC31" i="37"/>
  <c r="AB31" i="37"/>
  <c r="BE30" i="37"/>
  <c r="BD30" i="37"/>
  <c r="BB30" i="37"/>
  <c r="BA30" i="37"/>
  <c r="AY30" i="37"/>
  <c r="BH30" i="37" s="1"/>
  <c r="AX30" i="37"/>
  <c r="BG30" i="37" s="1"/>
  <c r="AS30" i="37"/>
  <c r="AQ30" i="37"/>
  <c r="AP30" i="37"/>
  <c r="AN30" i="37"/>
  <c r="AL30" i="37"/>
  <c r="AK30" i="37"/>
  <c r="AF30" i="37"/>
  <c r="AV30" i="37" s="1"/>
  <c r="AE30" i="37"/>
  <c r="AH30" i="37" s="1"/>
  <c r="AC30" i="37"/>
  <c r="AB30" i="37"/>
  <c r="BE29" i="37"/>
  <c r="BD29" i="37"/>
  <c r="BB29" i="37"/>
  <c r="BA29" i="37"/>
  <c r="AY29" i="37"/>
  <c r="BH29" i="37" s="1"/>
  <c r="AX29" i="37"/>
  <c r="BG29" i="37" s="1"/>
  <c r="AS29" i="37"/>
  <c r="AQ29" i="37"/>
  <c r="AP29" i="37"/>
  <c r="AN29" i="37"/>
  <c r="AL29" i="37"/>
  <c r="AK29" i="37"/>
  <c r="AF29" i="37"/>
  <c r="AV29" i="37" s="1"/>
  <c r="AE29" i="37"/>
  <c r="AH29" i="37" s="1"/>
  <c r="AC29" i="37"/>
  <c r="AB29" i="37"/>
  <c r="BE28" i="37"/>
  <c r="BD28" i="37"/>
  <c r="BB28" i="37"/>
  <c r="BA28" i="37"/>
  <c r="AY28" i="37"/>
  <c r="BH28" i="37" s="1"/>
  <c r="AX28" i="37"/>
  <c r="BG28" i="37" s="1"/>
  <c r="AS28" i="37"/>
  <c r="AQ28" i="37"/>
  <c r="AP28" i="37"/>
  <c r="AN28" i="37"/>
  <c r="AL28" i="37"/>
  <c r="AK28" i="37"/>
  <c r="AF28" i="37"/>
  <c r="AV28" i="37" s="1"/>
  <c r="AE28" i="37"/>
  <c r="AH28" i="37" s="1"/>
  <c r="AC28" i="37"/>
  <c r="AB28" i="37"/>
  <c r="BE27" i="37"/>
  <c r="BD27" i="37"/>
  <c r="BB27" i="37"/>
  <c r="BA27" i="37"/>
  <c r="AY27" i="37"/>
  <c r="BH27" i="37" s="1"/>
  <c r="AX27" i="37"/>
  <c r="BG27" i="37" s="1"/>
  <c r="AS27" i="37"/>
  <c r="AQ27" i="37"/>
  <c r="AP27" i="37"/>
  <c r="AN27" i="37"/>
  <c r="AL27" i="37"/>
  <c r="AK27" i="37"/>
  <c r="AF27" i="37"/>
  <c r="AV27" i="37" s="1"/>
  <c r="AE27" i="37"/>
  <c r="AH27" i="37" s="1"/>
  <c r="AC27" i="37"/>
  <c r="AB27" i="37"/>
  <c r="BE26" i="37"/>
  <c r="BD26" i="37"/>
  <c r="BB26" i="37"/>
  <c r="BA26" i="37"/>
  <c r="AY26" i="37"/>
  <c r="BH26" i="37" s="1"/>
  <c r="AX26" i="37"/>
  <c r="BG26" i="37" s="1"/>
  <c r="AS26" i="37"/>
  <c r="AQ26" i="37"/>
  <c r="AP26" i="37"/>
  <c r="AN26" i="37"/>
  <c r="AL26" i="37"/>
  <c r="AK26" i="37"/>
  <c r="AF26" i="37"/>
  <c r="AV26" i="37" s="1"/>
  <c r="AE26" i="37"/>
  <c r="AH26" i="37" s="1"/>
  <c r="AC26" i="37"/>
  <c r="AB26" i="37"/>
  <c r="BE25" i="37"/>
  <c r="BD25" i="37"/>
  <c r="BB25" i="37"/>
  <c r="BA25" i="37"/>
  <c r="AY25" i="37"/>
  <c r="BH25" i="37" s="1"/>
  <c r="AX25" i="37"/>
  <c r="BG25" i="37" s="1"/>
  <c r="AS25" i="37"/>
  <c r="AQ25" i="37"/>
  <c r="AP25" i="37"/>
  <c r="AN25" i="37"/>
  <c r="AL25" i="37"/>
  <c r="AK25" i="37"/>
  <c r="AF25" i="37"/>
  <c r="AV25" i="37" s="1"/>
  <c r="AE25" i="37"/>
  <c r="AU25" i="37" s="1"/>
  <c r="AC25" i="37"/>
  <c r="AB25" i="37"/>
  <c r="BE24" i="37"/>
  <c r="BD24" i="37"/>
  <c r="BB24" i="37"/>
  <c r="BA24" i="37"/>
  <c r="AY24" i="37"/>
  <c r="BH24" i="37" s="1"/>
  <c r="AX24" i="37"/>
  <c r="BG24" i="37" s="1"/>
  <c r="AS24" i="37"/>
  <c r="AQ24" i="37"/>
  <c r="AP24" i="37"/>
  <c r="AN24" i="37"/>
  <c r="AL24" i="37"/>
  <c r="AK24" i="37"/>
  <c r="AF24" i="37"/>
  <c r="AV24" i="37" s="1"/>
  <c r="AE24" i="37"/>
  <c r="AH24" i="37" s="1"/>
  <c r="AC24" i="37"/>
  <c r="AB24" i="37"/>
  <c r="BE23" i="37"/>
  <c r="BD23" i="37"/>
  <c r="BB23" i="37"/>
  <c r="BA23" i="37"/>
  <c r="AY23" i="37"/>
  <c r="BH23" i="37" s="1"/>
  <c r="AX23" i="37"/>
  <c r="BG23" i="37" s="1"/>
  <c r="AS23" i="37"/>
  <c r="AQ23" i="37"/>
  <c r="AP23" i="37"/>
  <c r="AN23" i="37"/>
  <c r="AL23" i="37"/>
  <c r="AK23" i="37"/>
  <c r="AF23" i="37"/>
  <c r="AV23" i="37" s="1"/>
  <c r="AE23" i="37"/>
  <c r="AU23" i="37" s="1"/>
  <c r="AC23" i="37"/>
  <c r="AB23" i="37"/>
  <c r="BE22" i="37"/>
  <c r="BD22" i="37"/>
  <c r="BB22" i="37"/>
  <c r="BA22" i="37"/>
  <c r="AY22" i="37"/>
  <c r="BH22" i="37" s="1"/>
  <c r="AX22" i="37"/>
  <c r="BG22" i="37" s="1"/>
  <c r="AS22" i="37"/>
  <c r="AQ22" i="37"/>
  <c r="AP22" i="37"/>
  <c r="AN22" i="37"/>
  <c r="AL22" i="37"/>
  <c r="AK22" i="37"/>
  <c r="AF22" i="37"/>
  <c r="AV22" i="37" s="1"/>
  <c r="AE22" i="37"/>
  <c r="AH22" i="37" s="1"/>
  <c r="AC22" i="37"/>
  <c r="AB22" i="37"/>
  <c r="BE21" i="37"/>
  <c r="BD21" i="37"/>
  <c r="BB21" i="37"/>
  <c r="BA21" i="37"/>
  <c r="AY21" i="37"/>
  <c r="BH21" i="37" s="1"/>
  <c r="AX21" i="37"/>
  <c r="BG21" i="37" s="1"/>
  <c r="AS21" i="37"/>
  <c r="AQ21" i="37"/>
  <c r="AP21" i="37"/>
  <c r="AN21" i="37"/>
  <c r="AL21" i="37"/>
  <c r="AK21" i="37"/>
  <c r="AF21" i="37"/>
  <c r="AV21" i="37" s="1"/>
  <c r="AE21" i="37"/>
  <c r="AU21" i="37" s="1"/>
  <c r="AC21" i="37"/>
  <c r="AB21" i="37"/>
  <c r="BE20" i="37"/>
  <c r="BD20" i="37"/>
  <c r="BB20" i="37"/>
  <c r="BA20" i="37"/>
  <c r="AY20" i="37"/>
  <c r="BH20" i="37" s="1"/>
  <c r="AX20" i="37"/>
  <c r="BG20" i="37" s="1"/>
  <c r="AS20" i="37"/>
  <c r="AQ20" i="37"/>
  <c r="AP20" i="37"/>
  <c r="AN20" i="37"/>
  <c r="AL20" i="37"/>
  <c r="AK20" i="37"/>
  <c r="AF20" i="37"/>
  <c r="AV20" i="37" s="1"/>
  <c r="AE20" i="37"/>
  <c r="AH20" i="37" s="1"/>
  <c r="AC20" i="37"/>
  <c r="AB20" i="37"/>
  <c r="BE19" i="37"/>
  <c r="BD19" i="37"/>
  <c r="BB19" i="37"/>
  <c r="BA19" i="37"/>
  <c r="AY19" i="37"/>
  <c r="BH19" i="37" s="1"/>
  <c r="AX19" i="37"/>
  <c r="BG19" i="37" s="1"/>
  <c r="AS19" i="37"/>
  <c r="AQ19" i="37"/>
  <c r="AP19" i="37"/>
  <c r="AN19" i="37"/>
  <c r="AL19" i="37"/>
  <c r="AK19" i="37"/>
  <c r="AF19" i="37"/>
  <c r="AV19" i="37" s="1"/>
  <c r="AE19" i="37"/>
  <c r="AU19" i="37" s="1"/>
  <c r="AC19" i="37"/>
  <c r="AB19" i="37"/>
  <c r="BE18" i="37"/>
  <c r="BD18" i="37"/>
  <c r="BB18" i="37"/>
  <c r="BA18" i="37"/>
  <c r="AY18" i="37"/>
  <c r="BH18" i="37" s="1"/>
  <c r="AX18" i="37"/>
  <c r="BG18" i="37" s="1"/>
  <c r="AS18" i="37"/>
  <c r="AQ18" i="37"/>
  <c r="AP18" i="37"/>
  <c r="AN18" i="37"/>
  <c r="AL18" i="37"/>
  <c r="AK18" i="37"/>
  <c r="AF18" i="37"/>
  <c r="AV18" i="37" s="1"/>
  <c r="AE18" i="37"/>
  <c r="AH18" i="37" s="1"/>
  <c r="AC18" i="37"/>
  <c r="AB18" i="37"/>
  <c r="BE17" i="37"/>
  <c r="BD17" i="37"/>
  <c r="BB17" i="37"/>
  <c r="BA17" i="37"/>
  <c r="AY17" i="37"/>
  <c r="BH17" i="37" s="1"/>
  <c r="AX17" i="37"/>
  <c r="BG17" i="37" s="1"/>
  <c r="AS17" i="37"/>
  <c r="AQ17" i="37"/>
  <c r="AP17" i="37"/>
  <c r="AN17" i="37"/>
  <c r="AL17" i="37"/>
  <c r="AK17" i="37"/>
  <c r="AF17" i="37"/>
  <c r="AV17" i="37" s="1"/>
  <c r="AE17" i="37"/>
  <c r="AU17" i="37" s="1"/>
  <c r="AC17" i="37"/>
  <c r="AB17" i="37"/>
  <c r="BE16" i="37"/>
  <c r="BD16" i="37"/>
  <c r="BB16" i="37"/>
  <c r="BA16" i="37"/>
  <c r="AY16" i="37"/>
  <c r="BH16" i="37" s="1"/>
  <c r="AX16" i="37"/>
  <c r="BG16" i="37" s="1"/>
  <c r="AS16" i="37"/>
  <c r="AQ16" i="37"/>
  <c r="AP16" i="37"/>
  <c r="AN16" i="37"/>
  <c r="AL16" i="37"/>
  <c r="AK16" i="37"/>
  <c r="AF16" i="37"/>
  <c r="AV16" i="37" s="1"/>
  <c r="AE16" i="37"/>
  <c r="AH16" i="37" s="1"/>
  <c r="AC16" i="37"/>
  <c r="AB16" i="37"/>
  <c r="BE15" i="37"/>
  <c r="BD15" i="37"/>
  <c r="BB15" i="37"/>
  <c r="BA15" i="37"/>
  <c r="AY15" i="37"/>
  <c r="BH15" i="37" s="1"/>
  <c r="AX15" i="37"/>
  <c r="BG15" i="37" s="1"/>
  <c r="AS15" i="37"/>
  <c r="AQ15" i="37"/>
  <c r="AP15" i="37"/>
  <c r="AN15" i="37"/>
  <c r="AL15" i="37"/>
  <c r="AK15" i="37"/>
  <c r="AF15" i="37"/>
  <c r="AV15" i="37" s="1"/>
  <c r="AE15" i="37"/>
  <c r="AU15" i="37" s="1"/>
  <c r="AC15" i="37"/>
  <c r="AB15" i="37"/>
  <c r="BE14" i="37"/>
  <c r="BD14" i="37"/>
  <c r="BB14" i="37"/>
  <c r="BA14" i="37"/>
  <c r="AY14" i="37"/>
  <c r="BH14" i="37" s="1"/>
  <c r="AX14" i="37"/>
  <c r="BG14" i="37" s="1"/>
  <c r="AS14" i="37"/>
  <c r="AQ14" i="37"/>
  <c r="AP14" i="37"/>
  <c r="AN14" i="37"/>
  <c r="AL14" i="37"/>
  <c r="AK14" i="37"/>
  <c r="AF14" i="37"/>
  <c r="AV14" i="37" s="1"/>
  <c r="AE14" i="37"/>
  <c r="AH14" i="37" s="1"/>
  <c r="AC14" i="37"/>
  <c r="AB14" i="37"/>
  <c r="BE13" i="37"/>
  <c r="BD13" i="37"/>
  <c r="BB13" i="37"/>
  <c r="BA13" i="37"/>
  <c r="AY13" i="37"/>
  <c r="BH13" i="37" s="1"/>
  <c r="AX13" i="37"/>
  <c r="BG13" i="37" s="1"/>
  <c r="AS13" i="37"/>
  <c r="AQ13" i="37"/>
  <c r="AP13" i="37"/>
  <c r="AN13" i="37"/>
  <c r="AL13" i="37"/>
  <c r="AK13" i="37"/>
  <c r="AF13" i="37"/>
  <c r="AV13" i="37" s="1"/>
  <c r="AE13" i="37"/>
  <c r="AU13" i="37" s="1"/>
  <c r="AC13" i="37"/>
  <c r="AB13" i="37"/>
  <c r="BE12" i="37"/>
  <c r="BD12" i="37"/>
  <c r="BB12" i="37"/>
  <c r="BA12" i="37"/>
  <c r="AY12" i="37"/>
  <c r="BH12" i="37" s="1"/>
  <c r="AX12" i="37"/>
  <c r="BG12" i="37" s="1"/>
  <c r="AS12" i="37"/>
  <c r="AQ12" i="37"/>
  <c r="AP12" i="37"/>
  <c r="AN12" i="37"/>
  <c r="AL12" i="37"/>
  <c r="AK12" i="37"/>
  <c r="AF12" i="37"/>
  <c r="AV12" i="37" s="1"/>
  <c r="AE12" i="37"/>
  <c r="AH12" i="37" s="1"/>
  <c r="AC12" i="37"/>
  <c r="AB12" i="37"/>
  <c r="BE11" i="37"/>
  <c r="BD11" i="37"/>
  <c r="BB11" i="37"/>
  <c r="BA11" i="37"/>
  <c r="AY11" i="37"/>
  <c r="BH11" i="37" s="1"/>
  <c r="AX11" i="37"/>
  <c r="BG11" i="37" s="1"/>
  <c r="AS11" i="37"/>
  <c r="AS57" i="37" s="1"/>
  <c r="AQ11" i="37"/>
  <c r="AQ57" i="37" s="1"/>
  <c r="AP11" i="37"/>
  <c r="AP57" i="37" s="1"/>
  <c r="AN11" i="37"/>
  <c r="AL11" i="37"/>
  <c r="V61" i="37" s="1"/>
  <c r="AK11" i="37"/>
  <c r="V60" i="37" s="1"/>
  <c r="V57" i="37" s="1"/>
  <c r="AF11" i="37"/>
  <c r="AV11" i="37" s="1"/>
  <c r="AV57" i="37" s="1"/>
  <c r="S61" i="37" s="1"/>
  <c r="AE11" i="37"/>
  <c r="AU24" i="37" s="1"/>
  <c r="AC11" i="37"/>
  <c r="I61" i="37" s="1"/>
  <c r="AB11" i="37"/>
  <c r="I60" i="37" s="1"/>
  <c r="I57" i="37" s="1"/>
  <c r="AT38" i="36"/>
  <c r="BE37" i="36"/>
  <c r="BD37" i="36"/>
  <c r="BB37" i="36"/>
  <c r="BA37" i="36"/>
  <c r="AY37" i="36"/>
  <c r="BH37" i="36" s="1"/>
  <c r="AX37" i="36"/>
  <c r="BG37" i="36" s="1"/>
  <c r="AS37" i="36"/>
  <c r="AQ37" i="36"/>
  <c r="AP37" i="36"/>
  <c r="AN37" i="36"/>
  <c r="AL37" i="36"/>
  <c r="AK37" i="36"/>
  <c r="AF37" i="36"/>
  <c r="AV37" i="36" s="1"/>
  <c r="AE37" i="36"/>
  <c r="AC37" i="36"/>
  <c r="AB37" i="36"/>
  <c r="BE36" i="36"/>
  <c r="BD36" i="36"/>
  <c r="BB36" i="36"/>
  <c r="BA36" i="36"/>
  <c r="AY36" i="36"/>
  <c r="BH36" i="36" s="1"/>
  <c r="AX36" i="36"/>
  <c r="BG36" i="36" s="1"/>
  <c r="AS36" i="36"/>
  <c r="AQ36" i="36"/>
  <c r="AP36" i="36"/>
  <c r="AN36" i="36"/>
  <c r="AL36" i="36"/>
  <c r="AK36" i="36"/>
  <c r="AF36" i="36"/>
  <c r="AV36" i="36" s="1"/>
  <c r="AE36" i="36"/>
  <c r="AC36" i="36"/>
  <c r="AB36" i="36"/>
  <c r="BE35" i="36"/>
  <c r="BD35" i="36"/>
  <c r="BB35" i="36"/>
  <c r="BA35" i="36"/>
  <c r="AY35" i="36"/>
  <c r="BH35" i="36" s="1"/>
  <c r="AX35" i="36"/>
  <c r="BG35" i="36" s="1"/>
  <c r="AS35" i="36"/>
  <c r="AQ35" i="36"/>
  <c r="AP35" i="36"/>
  <c r="AN35" i="36"/>
  <c r="AL35" i="36"/>
  <c r="AK35" i="36"/>
  <c r="AF35" i="36"/>
  <c r="AV35" i="36" s="1"/>
  <c r="AE35" i="36"/>
  <c r="AC35" i="36"/>
  <c r="AB35" i="36"/>
  <c r="BE34" i="36"/>
  <c r="BD34" i="36"/>
  <c r="BB34" i="36"/>
  <c r="BA34" i="36"/>
  <c r="AY34" i="36"/>
  <c r="BH34" i="36" s="1"/>
  <c r="AX34" i="36"/>
  <c r="BG34" i="36" s="1"/>
  <c r="AS34" i="36"/>
  <c r="AQ34" i="36"/>
  <c r="AP34" i="36"/>
  <c r="AN34" i="36"/>
  <c r="AL34" i="36"/>
  <c r="AK34" i="36"/>
  <c r="AF34" i="36"/>
  <c r="AV34" i="36" s="1"/>
  <c r="AE34" i="36"/>
  <c r="AH34" i="36" s="1"/>
  <c r="AC34" i="36"/>
  <c r="AB34" i="36"/>
  <c r="BE33" i="36"/>
  <c r="BD33" i="36"/>
  <c r="BB33" i="36"/>
  <c r="BA33" i="36"/>
  <c r="AY33" i="36"/>
  <c r="BH33" i="36" s="1"/>
  <c r="AX33" i="36"/>
  <c r="BG33" i="36" s="1"/>
  <c r="AS33" i="36"/>
  <c r="AQ33" i="36"/>
  <c r="AP33" i="36"/>
  <c r="AN33" i="36"/>
  <c r="AL33" i="36"/>
  <c r="AK33" i="36"/>
  <c r="AF33" i="36"/>
  <c r="AV33" i="36" s="1"/>
  <c r="AE33" i="36"/>
  <c r="AU33" i="36" s="1"/>
  <c r="AC33" i="36"/>
  <c r="AB33" i="36"/>
  <c r="BE32" i="36"/>
  <c r="BD32" i="36"/>
  <c r="BB32" i="36"/>
  <c r="BA32" i="36"/>
  <c r="AY32" i="36"/>
  <c r="BH32" i="36" s="1"/>
  <c r="AX32" i="36"/>
  <c r="BG32" i="36" s="1"/>
  <c r="AS32" i="36"/>
  <c r="AQ32" i="36"/>
  <c r="AP32" i="36"/>
  <c r="AN32" i="36"/>
  <c r="AL32" i="36"/>
  <c r="AK32" i="36"/>
  <c r="AF32" i="36"/>
  <c r="AV32" i="36" s="1"/>
  <c r="AE32" i="36"/>
  <c r="AH32" i="36" s="1"/>
  <c r="AC32" i="36"/>
  <c r="AB32" i="36"/>
  <c r="BE31" i="36"/>
  <c r="BD31" i="36"/>
  <c r="BB31" i="36"/>
  <c r="BA31" i="36"/>
  <c r="AY31" i="36"/>
  <c r="BH31" i="36" s="1"/>
  <c r="AX31" i="36"/>
  <c r="BG31" i="36" s="1"/>
  <c r="AS31" i="36"/>
  <c r="AQ31" i="36"/>
  <c r="AP31" i="36"/>
  <c r="AN31" i="36"/>
  <c r="AL31" i="36"/>
  <c r="AK31" i="36"/>
  <c r="AF31" i="36"/>
  <c r="AV31" i="36" s="1"/>
  <c r="AE31" i="36"/>
  <c r="AU31" i="36" s="1"/>
  <c r="AC31" i="36"/>
  <c r="AB31" i="36"/>
  <c r="BE30" i="36"/>
  <c r="BD30" i="36"/>
  <c r="BB30" i="36"/>
  <c r="BA30" i="36"/>
  <c r="AY30" i="36"/>
  <c r="BH30" i="36" s="1"/>
  <c r="AX30" i="36"/>
  <c r="BG30" i="36" s="1"/>
  <c r="AS30" i="36"/>
  <c r="AQ30" i="36"/>
  <c r="AP30" i="36"/>
  <c r="AN30" i="36"/>
  <c r="AL30" i="36"/>
  <c r="AK30" i="36"/>
  <c r="AF30" i="36"/>
  <c r="AV30" i="36" s="1"/>
  <c r="AE30" i="36"/>
  <c r="AH30" i="36" s="1"/>
  <c r="AC30" i="36"/>
  <c r="AB30" i="36"/>
  <c r="BE29" i="36"/>
  <c r="BD29" i="36"/>
  <c r="BB29" i="36"/>
  <c r="BA29" i="36"/>
  <c r="AY29" i="36"/>
  <c r="BH29" i="36" s="1"/>
  <c r="AX29" i="36"/>
  <c r="BG29" i="36" s="1"/>
  <c r="AS29" i="36"/>
  <c r="AQ29" i="36"/>
  <c r="AP29" i="36"/>
  <c r="AN29" i="36"/>
  <c r="AL29" i="36"/>
  <c r="AK29" i="36"/>
  <c r="AF29" i="36"/>
  <c r="AV29" i="36" s="1"/>
  <c r="AE29" i="36"/>
  <c r="AU29" i="36" s="1"/>
  <c r="AC29" i="36"/>
  <c r="AB29" i="36"/>
  <c r="BE28" i="36"/>
  <c r="BD28" i="36"/>
  <c r="BB28" i="36"/>
  <c r="BA28" i="36"/>
  <c r="AY28" i="36"/>
  <c r="BH28" i="36" s="1"/>
  <c r="AX28" i="36"/>
  <c r="BG28" i="36" s="1"/>
  <c r="AS28" i="36"/>
  <c r="AQ28" i="36"/>
  <c r="AP28" i="36"/>
  <c r="AN28" i="36"/>
  <c r="AL28" i="36"/>
  <c r="AK28" i="36"/>
  <c r="AF28" i="36"/>
  <c r="AV28" i="36" s="1"/>
  <c r="AE28" i="36"/>
  <c r="AH28" i="36" s="1"/>
  <c r="AC28" i="36"/>
  <c r="AB28" i="36"/>
  <c r="BE27" i="36"/>
  <c r="BD27" i="36"/>
  <c r="BB27" i="36"/>
  <c r="BA27" i="36"/>
  <c r="AY27" i="36"/>
  <c r="BH27" i="36" s="1"/>
  <c r="AX27" i="36"/>
  <c r="BG27" i="36" s="1"/>
  <c r="AS27" i="36"/>
  <c r="AQ27" i="36"/>
  <c r="AP27" i="36"/>
  <c r="AN27" i="36"/>
  <c r="AL27" i="36"/>
  <c r="AK27" i="36"/>
  <c r="AF27" i="36"/>
  <c r="AV27" i="36" s="1"/>
  <c r="AE27" i="36"/>
  <c r="AH27" i="36" s="1"/>
  <c r="AC27" i="36"/>
  <c r="AB27" i="36"/>
  <c r="BE26" i="36"/>
  <c r="BD26" i="36"/>
  <c r="BB26" i="36"/>
  <c r="BA26" i="36"/>
  <c r="AY26" i="36"/>
  <c r="BH26" i="36" s="1"/>
  <c r="AX26" i="36"/>
  <c r="BG26" i="36" s="1"/>
  <c r="AS26" i="36"/>
  <c r="AQ26" i="36"/>
  <c r="AP26" i="36"/>
  <c r="AN26" i="36"/>
  <c r="AL26" i="36"/>
  <c r="AK26" i="36"/>
  <c r="AF26" i="36"/>
  <c r="AV26" i="36" s="1"/>
  <c r="AE26" i="36"/>
  <c r="AU26" i="36" s="1"/>
  <c r="AC26" i="36"/>
  <c r="AB26" i="36"/>
  <c r="BE25" i="36"/>
  <c r="BD25" i="36"/>
  <c r="BB25" i="36"/>
  <c r="BA25" i="36"/>
  <c r="AY25" i="36"/>
  <c r="BH25" i="36" s="1"/>
  <c r="AX25" i="36"/>
  <c r="BG25" i="36" s="1"/>
  <c r="AS25" i="36"/>
  <c r="AQ25" i="36"/>
  <c r="AP25" i="36"/>
  <c r="AN25" i="36"/>
  <c r="AL25" i="36"/>
  <c r="AK25" i="36"/>
  <c r="AF25" i="36"/>
  <c r="AV25" i="36" s="1"/>
  <c r="AE25" i="36"/>
  <c r="AH25" i="36" s="1"/>
  <c r="AC25" i="36"/>
  <c r="AB25" i="36"/>
  <c r="BE24" i="36"/>
  <c r="BD24" i="36"/>
  <c r="BB24" i="36"/>
  <c r="BA24" i="36"/>
  <c r="AY24" i="36"/>
  <c r="BH24" i="36" s="1"/>
  <c r="AX24" i="36"/>
  <c r="BG24" i="36" s="1"/>
  <c r="AS24" i="36"/>
  <c r="AQ24" i="36"/>
  <c r="AP24" i="36"/>
  <c r="AN24" i="36"/>
  <c r="AL24" i="36"/>
  <c r="AK24" i="36"/>
  <c r="AF24" i="36"/>
  <c r="AV24" i="36" s="1"/>
  <c r="AE24" i="36"/>
  <c r="AU24" i="36" s="1"/>
  <c r="AC24" i="36"/>
  <c r="AB24" i="36"/>
  <c r="BE23" i="36"/>
  <c r="BD23" i="36"/>
  <c r="BB23" i="36"/>
  <c r="BA23" i="36"/>
  <c r="AY23" i="36"/>
  <c r="BH23" i="36" s="1"/>
  <c r="AX23" i="36"/>
  <c r="BG23" i="36" s="1"/>
  <c r="AS23" i="36"/>
  <c r="AQ23" i="36"/>
  <c r="AP23" i="36"/>
  <c r="AN23" i="36"/>
  <c r="AL23" i="36"/>
  <c r="AK23" i="36"/>
  <c r="AF23" i="36"/>
  <c r="AV23" i="36" s="1"/>
  <c r="AE23" i="36"/>
  <c r="AH23" i="36" s="1"/>
  <c r="AC23" i="36"/>
  <c r="AB23" i="36"/>
  <c r="BE22" i="36"/>
  <c r="BD22" i="36"/>
  <c r="BB22" i="36"/>
  <c r="BA22" i="36"/>
  <c r="AY22" i="36"/>
  <c r="BH22" i="36" s="1"/>
  <c r="AX22" i="36"/>
  <c r="BG22" i="36" s="1"/>
  <c r="AS22" i="36"/>
  <c r="AQ22" i="36"/>
  <c r="AP22" i="36"/>
  <c r="AN22" i="36"/>
  <c r="AL22" i="36"/>
  <c r="AK22" i="36"/>
  <c r="AF22" i="36"/>
  <c r="AV22" i="36" s="1"/>
  <c r="AE22" i="36"/>
  <c r="AH22" i="36" s="1"/>
  <c r="AC22" i="36"/>
  <c r="AB22" i="36"/>
  <c r="BE21" i="36"/>
  <c r="BD21" i="36"/>
  <c r="BB21" i="36"/>
  <c r="BA21" i="36"/>
  <c r="AY21" i="36"/>
  <c r="BH21" i="36" s="1"/>
  <c r="AX21" i="36"/>
  <c r="BG21" i="36" s="1"/>
  <c r="AS21" i="36"/>
  <c r="AQ21" i="36"/>
  <c r="AP21" i="36"/>
  <c r="AN21" i="36"/>
  <c r="AL21" i="36"/>
  <c r="AK21" i="36"/>
  <c r="AF21" i="36"/>
  <c r="AV21" i="36" s="1"/>
  <c r="AE21" i="36"/>
  <c r="AH21" i="36" s="1"/>
  <c r="AC21" i="36"/>
  <c r="AB21" i="36"/>
  <c r="BE20" i="36"/>
  <c r="BD20" i="36"/>
  <c r="BB20" i="36"/>
  <c r="BA20" i="36"/>
  <c r="AY20" i="36"/>
  <c r="BH20" i="36" s="1"/>
  <c r="AX20" i="36"/>
  <c r="BG20" i="36" s="1"/>
  <c r="AS20" i="36"/>
  <c r="AQ20" i="36"/>
  <c r="AP20" i="36"/>
  <c r="AN20" i="36"/>
  <c r="AL20" i="36"/>
  <c r="AK20" i="36"/>
  <c r="AF20" i="36"/>
  <c r="AV20" i="36" s="1"/>
  <c r="AE20" i="36"/>
  <c r="AU20" i="36" s="1"/>
  <c r="AC20" i="36"/>
  <c r="AB20" i="36"/>
  <c r="BE19" i="36"/>
  <c r="BD19" i="36"/>
  <c r="BB19" i="36"/>
  <c r="BA19" i="36"/>
  <c r="AY19" i="36"/>
  <c r="BH19" i="36" s="1"/>
  <c r="AX19" i="36"/>
  <c r="BG19" i="36" s="1"/>
  <c r="AS19" i="36"/>
  <c r="AQ19" i="36"/>
  <c r="AP19" i="36"/>
  <c r="AN19" i="36"/>
  <c r="AL19" i="36"/>
  <c r="AK19" i="36"/>
  <c r="AF19" i="36"/>
  <c r="AV19" i="36" s="1"/>
  <c r="AE19" i="36"/>
  <c r="AH19" i="36" s="1"/>
  <c r="AC19" i="36"/>
  <c r="AB19" i="36"/>
  <c r="BE18" i="36"/>
  <c r="BD18" i="36"/>
  <c r="BB18" i="36"/>
  <c r="BA18" i="36"/>
  <c r="AY18" i="36"/>
  <c r="BH18" i="36" s="1"/>
  <c r="AX18" i="36"/>
  <c r="BG18" i="36" s="1"/>
  <c r="AS18" i="36"/>
  <c r="AQ18" i="36"/>
  <c r="AP18" i="36"/>
  <c r="AN18" i="36"/>
  <c r="AL18" i="36"/>
  <c r="AK18" i="36"/>
  <c r="AF18" i="36"/>
  <c r="AV18" i="36" s="1"/>
  <c r="AE18" i="36"/>
  <c r="AU18" i="36" s="1"/>
  <c r="AC18" i="36"/>
  <c r="AB18" i="36"/>
  <c r="BE17" i="36"/>
  <c r="BD17" i="36"/>
  <c r="BB17" i="36"/>
  <c r="BA17" i="36"/>
  <c r="AY17" i="36"/>
  <c r="BH17" i="36" s="1"/>
  <c r="AX17" i="36"/>
  <c r="BG17" i="36" s="1"/>
  <c r="AS17" i="36"/>
  <c r="AQ17" i="36"/>
  <c r="AP17" i="36"/>
  <c r="AN17" i="36"/>
  <c r="AL17" i="36"/>
  <c r="AK17" i="36"/>
  <c r="AF17" i="36"/>
  <c r="AV17" i="36" s="1"/>
  <c r="AE17" i="36"/>
  <c r="AH17" i="36" s="1"/>
  <c r="AC17" i="36"/>
  <c r="AB17" i="36"/>
  <c r="BE16" i="36"/>
  <c r="BD16" i="36"/>
  <c r="BB16" i="36"/>
  <c r="BA16" i="36"/>
  <c r="AY16" i="36"/>
  <c r="BH16" i="36" s="1"/>
  <c r="AX16" i="36"/>
  <c r="BG16" i="36" s="1"/>
  <c r="AS16" i="36"/>
  <c r="AQ16" i="36"/>
  <c r="AP16" i="36"/>
  <c r="AN16" i="36"/>
  <c r="AL16" i="36"/>
  <c r="AK16" i="36"/>
  <c r="AF16" i="36"/>
  <c r="AV16" i="36" s="1"/>
  <c r="AE16" i="36"/>
  <c r="AU27" i="36" s="1"/>
  <c r="AC16" i="36"/>
  <c r="AB16" i="36"/>
  <c r="BE15" i="36"/>
  <c r="BD15" i="36"/>
  <c r="BB15" i="36"/>
  <c r="BA15" i="36"/>
  <c r="AY15" i="36"/>
  <c r="BH15" i="36" s="1"/>
  <c r="AX15" i="36"/>
  <c r="BG15" i="36" s="1"/>
  <c r="AU15" i="36"/>
  <c r="AS15" i="36"/>
  <c r="AQ15" i="36"/>
  <c r="AP15" i="36"/>
  <c r="AN15" i="36"/>
  <c r="AL15" i="36"/>
  <c r="AK15" i="36"/>
  <c r="AF15" i="36"/>
  <c r="AV15" i="36" s="1"/>
  <c r="AE15" i="36"/>
  <c r="AH15" i="36" s="1"/>
  <c r="AC15" i="36"/>
  <c r="AB15" i="36"/>
  <c r="BE14" i="36"/>
  <c r="BD14" i="36"/>
  <c r="BB14" i="36"/>
  <c r="BA14" i="36"/>
  <c r="AY14" i="36"/>
  <c r="BH14" i="36" s="1"/>
  <c r="AX14" i="36"/>
  <c r="BG14" i="36" s="1"/>
  <c r="AS14" i="36"/>
  <c r="AQ14" i="36"/>
  <c r="AP14" i="36"/>
  <c r="AN14" i="36"/>
  <c r="AL14" i="36"/>
  <c r="AK14" i="36"/>
  <c r="AF14" i="36"/>
  <c r="AV14" i="36" s="1"/>
  <c r="AE14" i="36"/>
  <c r="AU14" i="36" s="1"/>
  <c r="AC14" i="36"/>
  <c r="AB14" i="36"/>
  <c r="BE13" i="36"/>
  <c r="BD13" i="36"/>
  <c r="BB13" i="36"/>
  <c r="BA13" i="36"/>
  <c r="AY13" i="36"/>
  <c r="BH13" i="36" s="1"/>
  <c r="AX13" i="36"/>
  <c r="BG13" i="36" s="1"/>
  <c r="AS13" i="36"/>
  <c r="AQ13" i="36"/>
  <c r="AP13" i="36"/>
  <c r="AN13" i="36"/>
  <c r="AL13" i="36"/>
  <c r="AK13" i="36"/>
  <c r="AF13" i="36"/>
  <c r="AV13" i="36" s="1"/>
  <c r="AE13" i="36"/>
  <c r="AU13" i="36" s="1"/>
  <c r="AC13" i="36"/>
  <c r="AB13" i="36"/>
  <c r="BE12" i="36"/>
  <c r="BD12" i="36"/>
  <c r="BB12" i="36"/>
  <c r="BA12" i="36"/>
  <c r="AY12" i="36"/>
  <c r="BH12" i="36" s="1"/>
  <c r="AX12" i="36"/>
  <c r="BG12" i="36" s="1"/>
  <c r="AS12" i="36"/>
  <c r="AQ12" i="36"/>
  <c r="AP12" i="36"/>
  <c r="AN12" i="36"/>
  <c r="AL12" i="36"/>
  <c r="AK12" i="36"/>
  <c r="AF12" i="36"/>
  <c r="AV12" i="36" s="1"/>
  <c r="AE12" i="36"/>
  <c r="AU12" i="36" s="1"/>
  <c r="AC12" i="36"/>
  <c r="AB12" i="36"/>
  <c r="BE11" i="36"/>
  <c r="BD11" i="36"/>
  <c r="BB11" i="36"/>
  <c r="BA11" i="36"/>
  <c r="AY11" i="36"/>
  <c r="BH11" i="36" s="1"/>
  <c r="AX11" i="36"/>
  <c r="BG11" i="36" s="1"/>
  <c r="AS11" i="36"/>
  <c r="AS38" i="36" s="1"/>
  <c r="AQ11" i="36"/>
  <c r="AP11" i="36"/>
  <c r="AP38" i="36" s="1"/>
  <c r="AN11" i="36"/>
  <c r="AL11" i="36"/>
  <c r="V42" i="36" s="1"/>
  <c r="AK11" i="36"/>
  <c r="AF11" i="36"/>
  <c r="AV11" i="36" s="1"/>
  <c r="AV38" i="36" s="1"/>
  <c r="S42" i="36" s="1"/>
  <c r="AE11" i="36"/>
  <c r="AU11" i="36" s="1"/>
  <c r="AC11" i="36"/>
  <c r="I42" i="36" s="1"/>
  <c r="AB11" i="36"/>
  <c r="AT35" i="35"/>
  <c r="BE34" i="35"/>
  <c r="BD34" i="35"/>
  <c r="BB34" i="35"/>
  <c r="BA34" i="35"/>
  <c r="AY34" i="35"/>
  <c r="BH34" i="35" s="1"/>
  <c r="AX34" i="35"/>
  <c r="BG34" i="35" s="1"/>
  <c r="AS34" i="35"/>
  <c r="AQ34" i="35"/>
  <c r="AP34" i="35"/>
  <c r="AN34" i="35"/>
  <c r="AL34" i="35"/>
  <c r="AK34" i="35"/>
  <c r="AF34" i="35"/>
  <c r="AV34" i="35" s="1"/>
  <c r="AE34" i="35"/>
  <c r="AC34" i="35"/>
  <c r="AB34" i="35"/>
  <c r="BE33" i="35"/>
  <c r="BD33" i="35"/>
  <c r="BB33" i="35"/>
  <c r="BA33" i="35"/>
  <c r="AY33" i="35"/>
  <c r="BH33" i="35" s="1"/>
  <c r="AX33" i="35"/>
  <c r="BG33" i="35" s="1"/>
  <c r="AS33" i="35"/>
  <c r="AQ33" i="35"/>
  <c r="AP33" i="35"/>
  <c r="AN33" i="35"/>
  <c r="AL33" i="35"/>
  <c r="AK33" i="35"/>
  <c r="AF33" i="35"/>
  <c r="AV33" i="35" s="1"/>
  <c r="AE33" i="35"/>
  <c r="AC33" i="35"/>
  <c r="AB33" i="35"/>
  <c r="BE32" i="35"/>
  <c r="BD32" i="35"/>
  <c r="BB32" i="35"/>
  <c r="BA32" i="35"/>
  <c r="AY32" i="35"/>
  <c r="BH32" i="35" s="1"/>
  <c r="AX32" i="35"/>
  <c r="BG32" i="35" s="1"/>
  <c r="AS32" i="35"/>
  <c r="AQ32" i="35"/>
  <c r="AP32" i="35"/>
  <c r="AN32" i="35"/>
  <c r="AL32" i="35"/>
  <c r="AK32" i="35"/>
  <c r="AF32" i="35"/>
  <c r="AV32" i="35" s="1"/>
  <c r="AE32" i="35"/>
  <c r="AU32" i="35" s="1"/>
  <c r="AC32" i="35"/>
  <c r="AB32" i="35"/>
  <c r="BE31" i="35"/>
  <c r="BD31" i="35"/>
  <c r="BB31" i="35"/>
  <c r="BA31" i="35"/>
  <c r="AY31" i="35"/>
  <c r="BH31" i="35" s="1"/>
  <c r="AX31" i="35"/>
  <c r="BG31" i="35" s="1"/>
  <c r="AS31" i="35"/>
  <c r="AQ31" i="35"/>
  <c r="AP31" i="35"/>
  <c r="AN31" i="35"/>
  <c r="AL31" i="35"/>
  <c r="AK31" i="35"/>
  <c r="AF31" i="35"/>
  <c r="AV31" i="35" s="1"/>
  <c r="AE31" i="35"/>
  <c r="AH31" i="35" s="1"/>
  <c r="AC31" i="35"/>
  <c r="AB31" i="35"/>
  <c r="BE30" i="35"/>
  <c r="BD30" i="35"/>
  <c r="BB30" i="35"/>
  <c r="BA30" i="35"/>
  <c r="AY30" i="35"/>
  <c r="BH30" i="35" s="1"/>
  <c r="AX30" i="35"/>
  <c r="BG30" i="35" s="1"/>
  <c r="AS30" i="35"/>
  <c r="AQ30" i="35"/>
  <c r="AP30" i="35"/>
  <c r="AN30" i="35"/>
  <c r="AL30" i="35"/>
  <c r="AK30" i="35"/>
  <c r="AF30" i="35"/>
  <c r="AV30" i="35" s="1"/>
  <c r="AE30" i="35"/>
  <c r="AH30" i="35" s="1"/>
  <c r="AC30" i="35"/>
  <c r="AB30" i="35"/>
  <c r="BE29" i="35"/>
  <c r="BD29" i="35"/>
  <c r="BB29" i="35"/>
  <c r="BA29" i="35"/>
  <c r="AY29" i="35"/>
  <c r="BH29" i="35" s="1"/>
  <c r="AX29" i="35"/>
  <c r="BG29" i="35" s="1"/>
  <c r="AS29" i="35"/>
  <c r="AQ29" i="35"/>
  <c r="AP29" i="35"/>
  <c r="AN29" i="35"/>
  <c r="AL29" i="35"/>
  <c r="AK29" i="35"/>
  <c r="AF29" i="35"/>
  <c r="AV29" i="35" s="1"/>
  <c r="AE29" i="35"/>
  <c r="AH29" i="35" s="1"/>
  <c r="AC29" i="35"/>
  <c r="AB29" i="35"/>
  <c r="BE28" i="35"/>
  <c r="BD28" i="35"/>
  <c r="BB28" i="35"/>
  <c r="BA28" i="35"/>
  <c r="AY28" i="35"/>
  <c r="BH28" i="35" s="1"/>
  <c r="AX28" i="35"/>
  <c r="BG28" i="35" s="1"/>
  <c r="AS28" i="35"/>
  <c r="AQ28" i="35"/>
  <c r="AP28" i="35"/>
  <c r="AN28" i="35"/>
  <c r="AL28" i="35"/>
  <c r="AK28" i="35"/>
  <c r="AF28" i="35"/>
  <c r="AV28" i="35" s="1"/>
  <c r="AE28" i="35"/>
  <c r="AH28" i="35" s="1"/>
  <c r="AC28" i="35"/>
  <c r="AB28" i="35"/>
  <c r="BE27" i="35"/>
  <c r="BD27" i="35"/>
  <c r="BB27" i="35"/>
  <c r="BA27" i="35"/>
  <c r="AY27" i="35"/>
  <c r="BH27" i="35" s="1"/>
  <c r="AX27" i="35"/>
  <c r="BG27" i="35" s="1"/>
  <c r="AS27" i="35"/>
  <c r="AQ27" i="35"/>
  <c r="AP27" i="35"/>
  <c r="AN27" i="35"/>
  <c r="AL27" i="35"/>
  <c r="AK27" i="35"/>
  <c r="AF27" i="35"/>
  <c r="AV27" i="35" s="1"/>
  <c r="AE27" i="35"/>
  <c r="AH27" i="35" s="1"/>
  <c r="AC27" i="35"/>
  <c r="AB27" i="35"/>
  <c r="BE26" i="35"/>
  <c r="BD26" i="35"/>
  <c r="BB26" i="35"/>
  <c r="BA26" i="35"/>
  <c r="AY26" i="35"/>
  <c r="BH26" i="35" s="1"/>
  <c r="AX26" i="35"/>
  <c r="BG26" i="35" s="1"/>
  <c r="AS26" i="35"/>
  <c r="AQ26" i="35"/>
  <c r="AP26" i="35"/>
  <c r="AN26" i="35"/>
  <c r="AL26" i="35"/>
  <c r="AK26" i="35"/>
  <c r="AF26" i="35"/>
  <c r="AV26" i="35" s="1"/>
  <c r="AE26" i="35"/>
  <c r="AH26" i="35" s="1"/>
  <c r="AC26" i="35"/>
  <c r="AB26" i="35"/>
  <c r="BE25" i="35"/>
  <c r="BD25" i="35"/>
  <c r="BB25" i="35"/>
  <c r="BA25" i="35"/>
  <c r="AY25" i="35"/>
  <c r="BH25" i="35" s="1"/>
  <c r="AX25" i="35"/>
  <c r="BG25" i="35" s="1"/>
  <c r="AS25" i="35"/>
  <c r="AQ25" i="35"/>
  <c r="AP25" i="35"/>
  <c r="AN25" i="35"/>
  <c r="AL25" i="35"/>
  <c r="AK25" i="35"/>
  <c r="AF25" i="35"/>
  <c r="AV25" i="35" s="1"/>
  <c r="AE25" i="35"/>
  <c r="AH25" i="35" s="1"/>
  <c r="AC25" i="35"/>
  <c r="AB25" i="35"/>
  <c r="BE24" i="35"/>
  <c r="BD24" i="35"/>
  <c r="BB24" i="35"/>
  <c r="BA24" i="35"/>
  <c r="AY24" i="35"/>
  <c r="BH24" i="35" s="1"/>
  <c r="AX24" i="35"/>
  <c r="BG24" i="35" s="1"/>
  <c r="AS24" i="35"/>
  <c r="AQ24" i="35"/>
  <c r="AP24" i="35"/>
  <c r="AN24" i="35"/>
  <c r="AL24" i="35"/>
  <c r="AK24" i="35"/>
  <c r="AF24" i="35"/>
  <c r="AV24" i="35" s="1"/>
  <c r="AE24" i="35"/>
  <c r="AH24" i="35" s="1"/>
  <c r="AC24" i="35"/>
  <c r="AB24" i="35"/>
  <c r="BE23" i="35"/>
  <c r="BD23" i="35"/>
  <c r="BB23" i="35"/>
  <c r="BA23" i="35"/>
  <c r="AY23" i="35"/>
  <c r="BH23" i="35" s="1"/>
  <c r="AX23" i="35"/>
  <c r="BG23" i="35" s="1"/>
  <c r="AS23" i="35"/>
  <c r="AQ23" i="35"/>
  <c r="AP23" i="35"/>
  <c r="AN23" i="35"/>
  <c r="AL23" i="35"/>
  <c r="AK23" i="35"/>
  <c r="AF23" i="35"/>
  <c r="AV23" i="35" s="1"/>
  <c r="AE23" i="35"/>
  <c r="AH23" i="35" s="1"/>
  <c r="AC23" i="35"/>
  <c r="AB23" i="35"/>
  <c r="BE22" i="35"/>
  <c r="BD22" i="35"/>
  <c r="BB22" i="35"/>
  <c r="BA22" i="35"/>
  <c r="AY22" i="35"/>
  <c r="BH22" i="35" s="1"/>
  <c r="AX22" i="35"/>
  <c r="BG22" i="35" s="1"/>
  <c r="AS22" i="35"/>
  <c r="AQ22" i="35"/>
  <c r="AP22" i="35"/>
  <c r="AN22" i="35"/>
  <c r="AL22" i="35"/>
  <c r="AK22" i="35"/>
  <c r="AF22" i="35"/>
  <c r="AV22" i="35" s="1"/>
  <c r="AE22" i="35"/>
  <c r="AH22" i="35" s="1"/>
  <c r="AC22" i="35"/>
  <c r="AB22" i="35"/>
  <c r="BE21" i="35"/>
  <c r="BD21" i="35"/>
  <c r="BB21" i="35"/>
  <c r="BA21" i="35"/>
  <c r="AY21" i="35"/>
  <c r="BH21" i="35" s="1"/>
  <c r="AX21" i="35"/>
  <c r="BG21" i="35" s="1"/>
  <c r="AS21" i="35"/>
  <c r="AQ21" i="35"/>
  <c r="AP21" i="35"/>
  <c r="AN21" i="35"/>
  <c r="AL21" i="35"/>
  <c r="AK21" i="35"/>
  <c r="AF21" i="35"/>
  <c r="AV21" i="35" s="1"/>
  <c r="AE21" i="35"/>
  <c r="AH21" i="35" s="1"/>
  <c r="AC21" i="35"/>
  <c r="AB21" i="35"/>
  <c r="BE20" i="35"/>
  <c r="BD20" i="35"/>
  <c r="BB20" i="35"/>
  <c r="BA20" i="35"/>
  <c r="AY20" i="35"/>
  <c r="BH20" i="35" s="1"/>
  <c r="AX20" i="35"/>
  <c r="BG20" i="35" s="1"/>
  <c r="AS20" i="35"/>
  <c r="AQ20" i="35"/>
  <c r="AP20" i="35"/>
  <c r="AN20" i="35"/>
  <c r="AL20" i="35"/>
  <c r="AK20" i="35"/>
  <c r="AF20" i="35"/>
  <c r="AV20" i="35" s="1"/>
  <c r="AE20" i="35"/>
  <c r="AH20" i="35" s="1"/>
  <c r="AC20" i="35"/>
  <c r="AB20" i="35"/>
  <c r="BE19" i="35"/>
  <c r="BD19" i="35"/>
  <c r="BB19" i="35"/>
  <c r="BA19" i="35"/>
  <c r="AY19" i="35"/>
  <c r="BH19" i="35" s="1"/>
  <c r="AX19" i="35"/>
  <c r="BG19" i="35" s="1"/>
  <c r="AS19" i="35"/>
  <c r="AQ19" i="35"/>
  <c r="AP19" i="35"/>
  <c r="AN19" i="35"/>
  <c r="AL19" i="35"/>
  <c r="AK19" i="35"/>
  <c r="AF19" i="35"/>
  <c r="AV19" i="35" s="1"/>
  <c r="AE19" i="35"/>
  <c r="AH19" i="35" s="1"/>
  <c r="AC19" i="35"/>
  <c r="AB19" i="35"/>
  <c r="BE18" i="35"/>
  <c r="BD18" i="35"/>
  <c r="BB18" i="35"/>
  <c r="BA18" i="35"/>
  <c r="AY18" i="35"/>
  <c r="BH18" i="35" s="1"/>
  <c r="AX18" i="35"/>
  <c r="BG18" i="35" s="1"/>
  <c r="AS18" i="35"/>
  <c r="AQ18" i="35"/>
  <c r="AP18" i="35"/>
  <c r="AN18" i="35"/>
  <c r="AL18" i="35"/>
  <c r="AK18" i="35"/>
  <c r="AF18" i="35"/>
  <c r="AV18" i="35" s="1"/>
  <c r="AE18" i="35"/>
  <c r="AH18" i="35" s="1"/>
  <c r="AC18" i="35"/>
  <c r="AB18" i="35"/>
  <c r="BE17" i="35"/>
  <c r="BD17" i="35"/>
  <c r="BB17" i="35"/>
  <c r="BA17" i="35"/>
  <c r="AY17" i="35"/>
  <c r="BH17" i="35" s="1"/>
  <c r="AX17" i="35"/>
  <c r="BG17" i="35" s="1"/>
  <c r="AS17" i="35"/>
  <c r="AQ17" i="35"/>
  <c r="AP17" i="35"/>
  <c r="AN17" i="35"/>
  <c r="AL17" i="35"/>
  <c r="AK17" i="35"/>
  <c r="AF17" i="35"/>
  <c r="AV17" i="35" s="1"/>
  <c r="AE17" i="35"/>
  <c r="AH17" i="35" s="1"/>
  <c r="AC17" i="35"/>
  <c r="AB17" i="35"/>
  <c r="BE16" i="35"/>
  <c r="BD16" i="35"/>
  <c r="BB16" i="35"/>
  <c r="BA16" i="35"/>
  <c r="AY16" i="35"/>
  <c r="BH16" i="35" s="1"/>
  <c r="AX16" i="35"/>
  <c r="BG16" i="35" s="1"/>
  <c r="AS16" i="35"/>
  <c r="AQ16" i="35"/>
  <c r="AP16" i="35"/>
  <c r="AN16" i="35"/>
  <c r="AL16" i="35"/>
  <c r="AK16" i="35"/>
  <c r="AF16" i="35"/>
  <c r="AV16" i="35" s="1"/>
  <c r="AE16" i="35"/>
  <c r="AU16" i="35" s="1"/>
  <c r="AC16" i="35"/>
  <c r="AB16" i="35"/>
  <c r="BE15" i="35"/>
  <c r="BD15" i="35"/>
  <c r="BB15" i="35"/>
  <c r="BA15" i="35"/>
  <c r="AY15" i="35"/>
  <c r="BH15" i="35" s="1"/>
  <c r="AX15" i="35"/>
  <c r="BG15" i="35" s="1"/>
  <c r="AS15" i="35"/>
  <c r="AQ15" i="35"/>
  <c r="AP15" i="35"/>
  <c r="AN15" i="35"/>
  <c r="AL15" i="35"/>
  <c r="AK15" i="35"/>
  <c r="AF15" i="35"/>
  <c r="AV15" i="35" s="1"/>
  <c r="AE15" i="35"/>
  <c r="AH15" i="35" s="1"/>
  <c r="AC15" i="35"/>
  <c r="AB15" i="35"/>
  <c r="BE14" i="35"/>
  <c r="BD14" i="35"/>
  <c r="BB14" i="35"/>
  <c r="BA14" i="35"/>
  <c r="AY14" i="35"/>
  <c r="BH14" i="35" s="1"/>
  <c r="AX14" i="35"/>
  <c r="BG14" i="35" s="1"/>
  <c r="AS14" i="35"/>
  <c r="AQ14" i="35"/>
  <c r="AP14" i="35"/>
  <c r="AN14" i="35"/>
  <c r="AL14" i="35"/>
  <c r="AK14" i="35"/>
  <c r="AF14" i="35"/>
  <c r="AV14" i="35" s="1"/>
  <c r="AE14" i="35"/>
  <c r="AU14" i="35" s="1"/>
  <c r="AC14" i="35"/>
  <c r="AB14" i="35"/>
  <c r="BE13" i="35"/>
  <c r="BD13" i="35"/>
  <c r="BB13" i="35"/>
  <c r="BA13" i="35"/>
  <c r="AY13" i="35"/>
  <c r="BH13" i="35" s="1"/>
  <c r="AX13" i="35"/>
  <c r="BG13" i="35" s="1"/>
  <c r="AS13" i="35"/>
  <c r="AQ13" i="35"/>
  <c r="AP13" i="35"/>
  <c r="AN13" i="35"/>
  <c r="AL13" i="35"/>
  <c r="AK13" i="35"/>
  <c r="AF13" i="35"/>
  <c r="AV13" i="35" s="1"/>
  <c r="AE13" i="35"/>
  <c r="AH13" i="35" s="1"/>
  <c r="AC13" i="35"/>
  <c r="AB13" i="35"/>
  <c r="BE12" i="35"/>
  <c r="BD12" i="35"/>
  <c r="BB12" i="35"/>
  <c r="BA12" i="35"/>
  <c r="AY12" i="35"/>
  <c r="BH12" i="35" s="1"/>
  <c r="AX12" i="35"/>
  <c r="BG12" i="35" s="1"/>
  <c r="AS12" i="35"/>
  <c r="AQ12" i="35"/>
  <c r="AP12" i="35"/>
  <c r="AN12" i="35"/>
  <c r="AL12" i="35"/>
  <c r="AK12" i="35"/>
  <c r="AF12" i="35"/>
  <c r="AV12" i="35" s="1"/>
  <c r="AE12" i="35"/>
  <c r="AU12" i="35" s="1"/>
  <c r="AC12" i="35"/>
  <c r="AB12" i="35"/>
  <c r="BE11" i="35"/>
  <c r="BD11" i="35"/>
  <c r="BB11" i="35"/>
  <c r="BA11" i="35"/>
  <c r="AY11" i="35"/>
  <c r="BH11" i="35" s="1"/>
  <c r="AX11" i="35"/>
  <c r="BG11" i="35" s="1"/>
  <c r="AS11" i="35"/>
  <c r="AS35" i="35" s="1"/>
  <c r="AQ11" i="35"/>
  <c r="AQ35" i="35" s="1"/>
  <c r="AP11" i="35"/>
  <c r="AP35" i="35" s="1"/>
  <c r="AN11" i="35"/>
  <c r="AL11" i="35"/>
  <c r="V39" i="35" s="1"/>
  <c r="AK11" i="35"/>
  <c r="V38" i="35" s="1"/>
  <c r="V35" i="35" s="1"/>
  <c r="AF11" i="35"/>
  <c r="AV11" i="35" s="1"/>
  <c r="AE11" i="35"/>
  <c r="AU31" i="35" s="1"/>
  <c r="AC11" i="35"/>
  <c r="I39" i="35" s="1"/>
  <c r="AB11" i="35"/>
  <c r="I38" i="35" s="1"/>
  <c r="I35" i="35" s="1"/>
  <c r="M57" i="37" l="1"/>
  <c r="P57" i="37"/>
  <c r="AU12" i="37"/>
  <c r="AH13" i="37"/>
  <c r="AU14" i="37"/>
  <c r="AH15" i="37"/>
  <c r="AU16" i="37"/>
  <c r="AH17" i="37"/>
  <c r="AU18" i="37"/>
  <c r="AH19" i="37"/>
  <c r="AU20" i="37"/>
  <c r="AH21" i="37"/>
  <c r="AU22" i="37"/>
  <c r="AH23" i="37"/>
  <c r="AH25" i="37"/>
  <c r="AI11" i="37"/>
  <c r="AI12" i="37"/>
  <c r="AI13" i="37"/>
  <c r="AI14" i="37"/>
  <c r="AI15" i="37"/>
  <c r="AI16" i="37"/>
  <c r="AU27" i="37"/>
  <c r="AU29" i="37"/>
  <c r="AU31" i="37"/>
  <c r="AU33" i="37"/>
  <c r="AU53" i="37"/>
  <c r="AU51" i="37"/>
  <c r="AU49" i="37"/>
  <c r="AU47" i="37"/>
  <c r="AU45" i="37"/>
  <c r="AU43" i="37"/>
  <c r="AU41" i="37"/>
  <c r="AU39" i="37"/>
  <c r="AU37" i="37"/>
  <c r="AU35" i="37"/>
  <c r="AH11" i="37"/>
  <c r="AU11" i="37"/>
  <c r="AU26" i="37"/>
  <c r="AU28" i="37"/>
  <c r="AU30" i="37"/>
  <c r="AU32" i="37"/>
  <c r="AH34" i="37"/>
  <c r="AU34" i="37"/>
  <c r="AH35" i="37"/>
  <c r="AH36" i="37"/>
  <c r="AH37" i="37"/>
  <c r="AH38" i="37"/>
  <c r="AH39" i="37"/>
  <c r="AH40" i="37"/>
  <c r="AH41" i="37"/>
  <c r="AH42" i="37"/>
  <c r="AH43" i="37"/>
  <c r="AH44" i="37"/>
  <c r="AH45" i="37"/>
  <c r="AH46" i="37"/>
  <c r="AH47" i="37"/>
  <c r="AH48" i="37"/>
  <c r="AH49" i="37"/>
  <c r="AH50" i="37"/>
  <c r="AH51" i="37"/>
  <c r="AH52" i="37"/>
  <c r="AH53" i="37"/>
  <c r="AH54" i="37"/>
  <c r="AI17" i="37"/>
  <c r="AI18" i="37"/>
  <c r="AI19" i="37"/>
  <c r="AI20" i="37"/>
  <c r="AI21" i="37"/>
  <c r="AI22" i="37"/>
  <c r="AI23" i="37"/>
  <c r="AI24" i="37"/>
  <c r="AI25" i="37"/>
  <c r="AI26" i="37"/>
  <c r="AI27" i="37"/>
  <c r="AI28" i="37"/>
  <c r="AI29" i="37"/>
  <c r="AI30" i="37"/>
  <c r="AI31" i="37"/>
  <c r="AI32" i="37"/>
  <c r="AI33" i="37"/>
  <c r="AU36" i="37"/>
  <c r="AU38" i="37"/>
  <c r="AU40" i="37"/>
  <c r="AU42" i="37"/>
  <c r="AU44" i="37"/>
  <c r="AU46" i="37"/>
  <c r="AU48" i="37"/>
  <c r="AU50" i="37"/>
  <c r="AU52" i="37"/>
  <c r="AU54" i="37"/>
  <c r="AU55" i="37"/>
  <c r="AH55" i="37"/>
  <c r="AU56" i="37"/>
  <c r="AH56" i="37"/>
  <c r="AI34" i="37"/>
  <c r="AI35" i="37"/>
  <c r="AI36" i="37"/>
  <c r="AI37" i="37"/>
  <c r="AI38" i="37"/>
  <c r="AI39" i="37"/>
  <c r="AI40" i="37"/>
  <c r="AI41" i="37"/>
  <c r="AI42" i="37"/>
  <c r="AI43" i="37"/>
  <c r="AI44" i="37"/>
  <c r="AI45" i="37"/>
  <c r="AI46" i="37"/>
  <c r="AI47" i="37"/>
  <c r="AI48" i="37"/>
  <c r="AI49" i="37"/>
  <c r="AI50" i="37"/>
  <c r="AI51" i="37"/>
  <c r="AI52" i="37"/>
  <c r="AI53" i="37"/>
  <c r="AI54" i="37"/>
  <c r="AI55" i="37"/>
  <c r="AI56" i="37"/>
  <c r="AI12" i="36"/>
  <c r="AI13" i="36"/>
  <c r="AI14" i="36"/>
  <c r="AH18" i="36"/>
  <c r="AU19" i="36"/>
  <c r="AH20" i="36"/>
  <c r="AU21" i="36"/>
  <c r="AH24" i="36"/>
  <c r="AU25" i="36"/>
  <c r="AH26" i="36"/>
  <c r="I41" i="36"/>
  <c r="I38" i="36" s="1"/>
  <c r="AH11" i="36"/>
  <c r="V41" i="36"/>
  <c r="V38" i="36" s="1"/>
  <c r="M38" i="36"/>
  <c r="P38" i="36"/>
  <c r="AQ38" i="36"/>
  <c r="AH12" i="36"/>
  <c r="AH13" i="36"/>
  <c r="AH14" i="36"/>
  <c r="AU16" i="36"/>
  <c r="AU38" i="36" s="1"/>
  <c r="S41" i="36" s="1"/>
  <c r="S38" i="36" s="1"/>
  <c r="AU22" i="36"/>
  <c r="AU28" i="36"/>
  <c r="AH29" i="36"/>
  <c r="AU30" i="36"/>
  <c r="AH31" i="36"/>
  <c r="AU32" i="36"/>
  <c r="AH33" i="36"/>
  <c r="AU34" i="36"/>
  <c r="AU35" i="36"/>
  <c r="AH35" i="36"/>
  <c r="AI11" i="36"/>
  <c r="AH16" i="36"/>
  <c r="AU17" i="36"/>
  <c r="AU23" i="36"/>
  <c r="AU36" i="36"/>
  <c r="AU37" i="36"/>
  <c r="AH36" i="36"/>
  <c r="AH37" i="36"/>
  <c r="AI15" i="36"/>
  <c r="AI16" i="36"/>
  <c r="AI17" i="36"/>
  <c r="AI18" i="36"/>
  <c r="AI19" i="36"/>
  <c r="AI20" i="36"/>
  <c r="AI21" i="36"/>
  <c r="AI22" i="36"/>
  <c r="AI23" i="36"/>
  <c r="AI24" i="36"/>
  <c r="AI25" i="36"/>
  <c r="AI26" i="36"/>
  <c r="AI27" i="36"/>
  <c r="AI28" i="36"/>
  <c r="AI29" i="36"/>
  <c r="AI30" i="36"/>
  <c r="AI31" i="36"/>
  <c r="AI32" i="36"/>
  <c r="AI33" i="36"/>
  <c r="AI34" i="36"/>
  <c r="AI35" i="36"/>
  <c r="AI36" i="36"/>
  <c r="AI37" i="36"/>
  <c r="AH11" i="35"/>
  <c r="AH12" i="35"/>
  <c r="AU13" i="35"/>
  <c r="AH14" i="35"/>
  <c r="AU15" i="35"/>
  <c r="AH16" i="35"/>
  <c r="AV35" i="35"/>
  <c r="S39" i="35" s="1"/>
  <c r="AI11" i="35"/>
  <c r="AU18" i="35"/>
  <c r="AU20" i="35"/>
  <c r="AU22" i="35"/>
  <c r="AU24" i="35"/>
  <c r="AU26" i="35"/>
  <c r="AU28" i="35"/>
  <c r="AU30" i="35"/>
  <c r="M35" i="35"/>
  <c r="P35" i="35"/>
  <c r="AU11" i="35"/>
  <c r="AU17" i="35"/>
  <c r="AU19" i="35"/>
  <c r="AU21" i="35"/>
  <c r="AU23" i="35"/>
  <c r="AU25" i="35"/>
  <c r="AU27" i="35"/>
  <c r="AU29" i="35"/>
  <c r="AU33" i="35"/>
  <c r="AU34" i="35"/>
  <c r="AH32" i="35"/>
  <c r="AH33" i="35"/>
  <c r="AH34" i="35"/>
  <c r="AI12" i="35"/>
  <c r="AI13" i="35"/>
  <c r="AI14" i="35"/>
  <c r="AI15" i="35"/>
  <c r="AI16" i="35"/>
  <c r="AI17" i="35"/>
  <c r="AI18" i="35"/>
  <c r="AI19" i="35"/>
  <c r="AI20" i="35"/>
  <c r="AI21" i="35"/>
  <c r="AI22" i="35"/>
  <c r="AI23" i="35"/>
  <c r="AI24" i="35"/>
  <c r="AI25" i="35"/>
  <c r="AI26" i="35"/>
  <c r="AI27" i="35"/>
  <c r="AI28" i="35"/>
  <c r="AI29" i="35"/>
  <c r="AI30" i="35"/>
  <c r="AI31" i="35"/>
  <c r="AI32" i="35"/>
  <c r="AI33" i="35"/>
  <c r="AI34" i="35"/>
  <c r="M60" i="37" l="1"/>
  <c r="P60" i="37"/>
  <c r="M61" i="37"/>
  <c r="P61" i="37"/>
  <c r="T61" i="37" s="1"/>
  <c r="AU57" i="37"/>
  <c r="S60" i="37" s="1"/>
  <c r="S57" i="37" s="1"/>
  <c r="T57" i="37" s="1"/>
  <c r="M41" i="36"/>
  <c r="P41" i="36"/>
  <c r="T41" i="36" s="1"/>
  <c r="M42" i="36"/>
  <c r="P42" i="36"/>
  <c r="T42" i="36" s="1"/>
  <c r="T38" i="36"/>
  <c r="AU35" i="35"/>
  <c r="S38" i="35" s="1"/>
  <c r="S35" i="35" s="1"/>
  <c r="T35" i="35" s="1"/>
  <c r="M39" i="35"/>
  <c r="P39" i="35"/>
  <c r="T39" i="35" s="1"/>
  <c r="M38" i="35"/>
  <c r="P38" i="35"/>
  <c r="T60" i="37" l="1"/>
  <c r="T38" i="35"/>
  <c r="BE13" i="9" l="1"/>
</calcChain>
</file>

<file path=xl/sharedStrings.xml><?xml version="1.0" encoding="utf-8"?>
<sst xmlns="http://schemas.openxmlformats.org/spreadsheetml/2006/main" count="1652" uniqueCount="503">
  <si>
    <t>Наименование сетевой организации</t>
  </si>
  <si>
    <t>1</t>
  </si>
  <si>
    <t>2</t>
  </si>
  <si>
    <t>3</t>
  </si>
  <si>
    <t>4</t>
  </si>
  <si>
    <t>5</t>
  </si>
  <si>
    <t>6</t>
  </si>
  <si>
    <t>7</t>
  </si>
  <si>
    <t>Должность</t>
  </si>
  <si>
    <t>Ф.И.О.</t>
  </si>
  <si>
    <t>Подпись</t>
  </si>
  <si>
    <t>№
п/п</t>
  </si>
  <si>
    <t>Наименование составляющей показателя</t>
  </si>
  <si>
    <t>Метод определения</t>
  </si>
  <si>
    <r>
      <t>Средняя продолжительность прекращения передачи электрической энергии на точку поставки (П</t>
    </r>
    <r>
      <rPr>
        <vertAlign val="subscript"/>
        <sz val="11"/>
        <rFont val="Times New Roman"/>
        <family val="1"/>
        <charset val="204"/>
      </rPr>
      <t>saidi</t>
    </r>
    <r>
      <rPr>
        <sz val="11"/>
        <rFont val="Times New Roman"/>
        <family val="1"/>
        <charset val="204"/>
      </rPr>
      <t>), час.</t>
    </r>
  </si>
  <si>
    <r>
      <t>Средняя частота прекращений передачи электрической энергии на точку поставки (П</t>
    </r>
    <r>
      <rPr>
        <vertAlign val="subscript"/>
        <sz val="11"/>
        <rFont val="Times New Roman"/>
        <family val="1"/>
        <charset val="204"/>
      </rPr>
      <t>saifi</t>
    </r>
    <r>
      <rPr>
        <sz val="11"/>
        <rFont val="Times New Roman"/>
        <family val="1"/>
        <charset val="204"/>
      </rPr>
      <t>), шт.</t>
    </r>
  </si>
  <si>
    <t>Показатель</t>
  </si>
  <si>
    <t>Описание (обоснование)</t>
  </si>
  <si>
    <t>Значение показателя, 
годы:</t>
  </si>
  <si>
    <r>
      <t>Показатель уровня качества осуществляемого технологического присоединения (П</t>
    </r>
    <r>
      <rPr>
        <vertAlign val="subscript"/>
        <sz val="11"/>
        <rFont val="Times New Roman"/>
        <family val="1"/>
        <charset val="204"/>
      </rPr>
      <t>тпр</t>
    </r>
    <r>
      <rPr>
        <sz val="11"/>
        <rFont val="Times New Roman"/>
        <family val="1"/>
        <charset val="204"/>
      </rPr>
      <t>)</t>
    </r>
  </si>
  <si>
    <r>
      <t>_____</t>
    </r>
    <r>
      <rPr>
        <vertAlign val="superscript"/>
        <sz val="9"/>
        <rFont val="Times New Roman"/>
        <family val="1"/>
        <charset val="204"/>
      </rPr>
      <t>1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Количество заполняемых столбцов должно соответствовать количеству расчетных периодов регулирования в пределах одного долгосрочного периода регулирования, с указанием года отчетного расчетного периода регулирования.</t>
    </r>
  </si>
  <si>
    <r>
      <t>_____</t>
    </r>
    <r>
      <rPr>
        <vertAlign val="superscript"/>
        <sz val="9"/>
        <rFont val="Times New Roman"/>
        <family val="1"/>
        <charset val="204"/>
      </rPr>
      <t>2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Информация предоставляется справочно.</t>
    </r>
  </si>
  <si>
    <t>Форма 1.9. Данные об экономических и технических характеристиках 
и (или) условиях деятельности территориальных сетевых организаций</t>
  </si>
  <si>
    <t>Наименование сетевой организации, субъект Российской Федерации</t>
  </si>
  <si>
    <r>
      <t xml:space="preserve">Характеристики и (или) условия 
деятельности сетевой организации </t>
    </r>
    <r>
      <rPr>
        <vertAlign val="superscript"/>
        <sz val="11"/>
        <rFont val="Times New Roman"/>
        <family val="1"/>
        <charset val="204"/>
      </rPr>
      <t>1</t>
    </r>
  </si>
  <si>
    <t>Значение характеристики</t>
  </si>
  <si>
    <t>Наименование и реквизиты подтверждающих документов 
(в том числе внутренних документов сетевой организации)</t>
  </si>
  <si>
    <t>1.1</t>
  </si>
  <si>
    <t>Протяженность кабельных линий электропередачи в одноцепном 
выражении, км</t>
  </si>
  <si>
    <t>Доля кабельных линий электропередачи 
в одноцепном выражении от общей протяженности линий электропередачи 
(Доля КЛ), %</t>
  </si>
  <si>
    <t>Максимальной за год число точек 
поставки, шт.</t>
  </si>
  <si>
    <t>Число разъединителей и выключателей, шт.</t>
  </si>
  <si>
    <t>Средняя летняя температура, °C</t>
  </si>
  <si>
    <t>Номер группы (m) территориальной 
сетевой организации по показателю
Пsaidi</t>
  </si>
  <si>
    <t>-</t>
  </si>
  <si>
    <t>Номер группы (m) территориальной 
сетевой организации по показателю
Пsaifi</t>
  </si>
  <si>
    <t>Форма 3.1. Отчетные данные для расчета значения показателя качества</t>
  </si>
  <si>
    <t xml:space="preserve">рассмотрения заявок на технологическое присоединение к сети в период </t>
  </si>
  <si>
    <t>Наименование сетевой организации (подразделения/филиала)</t>
  </si>
  <si>
    <t>Число, шт.</t>
  </si>
  <si>
    <r>
      <t>Число заявок на технологическое присоединение к сети, поданных в соответствии с требованиями нормативных правовых актов, по которым сетевой организацией в соответствующий расчетный период направлен проект договора об осуществлении технологического присоединения заявителей к сети, шт. (</t>
    </r>
    <r>
      <rPr>
        <i/>
        <sz val="11"/>
        <rFont val="Times New Roman"/>
        <family val="1"/>
        <charset val="204"/>
      </rPr>
      <t>N</t>
    </r>
    <r>
      <rPr>
        <vertAlign val="subscript"/>
        <sz val="11"/>
        <rFont val="Times New Roman"/>
        <family val="1"/>
        <charset val="204"/>
      </rPr>
      <t>заяв тпр</t>
    </r>
    <r>
      <rPr>
        <sz val="11"/>
        <rFont val="Times New Roman"/>
        <family val="1"/>
        <charset val="204"/>
      </rPr>
      <t>)</t>
    </r>
  </si>
  <si>
    <r>
      <t>Число заявок на технологическое присоединение к сети, поданных в соответствии с требованиями нормативных правовых актов, по которым сетевой организацией в соответствующий расчетный период направлен проект договора об осуществлении технологического присоединения заявителей к сети с нарушением установленных сроков его направления, шт. (</t>
    </r>
    <r>
      <rPr>
        <i/>
        <sz val="11"/>
        <rFont val="Times New Roman"/>
        <family val="1"/>
        <charset val="204"/>
      </rPr>
      <t>N</t>
    </r>
    <r>
      <rPr>
        <vertAlign val="superscript"/>
        <sz val="11"/>
        <rFont val="Times New Roman"/>
        <family val="1"/>
        <charset val="204"/>
      </rPr>
      <t>нс</t>
    </r>
    <r>
      <rPr>
        <vertAlign val="subscript"/>
        <sz val="11"/>
        <rFont val="Times New Roman"/>
        <family val="1"/>
        <charset val="204"/>
      </rPr>
      <t>заяв тпр</t>
    </r>
    <r>
      <rPr>
        <sz val="11"/>
        <rFont val="Times New Roman"/>
        <family val="1"/>
        <charset val="204"/>
      </rPr>
      <t>)</t>
    </r>
  </si>
  <si>
    <r>
      <t>Показатель качества рассмотрения заявок на технологическое присоединение к сети (П</t>
    </r>
    <r>
      <rPr>
        <vertAlign val="subscript"/>
        <sz val="11"/>
        <rFont val="Times New Roman"/>
        <family val="1"/>
        <charset val="204"/>
      </rPr>
      <t>заяв тпр</t>
    </r>
    <r>
      <rPr>
        <sz val="11"/>
        <rFont val="Times New Roman"/>
        <family val="1"/>
        <charset val="204"/>
      </rPr>
      <t>)</t>
    </r>
  </si>
  <si>
    <t>Форма 3.2. Отчетные данные для расчета значения показателя качества 
исполнения договоров об осуществлении технологического присоединения</t>
  </si>
  <si>
    <t xml:space="preserve">заявителей к сети, в период </t>
  </si>
  <si>
    <r>
      <t>Число договоров об осуществлении технологического присоединения заявителей к сети, исполненных в соответствующем расчетном периоде, по которым имеется подписанный сторонами акт о технологическом присоединении, шт. (N</t>
    </r>
    <r>
      <rPr>
        <vertAlign val="subscript"/>
        <sz val="11"/>
        <rFont val="Times New Roman"/>
        <family val="1"/>
        <charset val="204"/>
      </rPr>
      <t>сд тпр</t>
    </r>
    <r>
      <rPr>
        <sz val="11"/>
        <rFont val="Times New Roman"/>
        <family val="1"/>
        <charset val="204"/>
      </rPr>
      <t>)</t>
    </r>
  </si>
  <si>
    <r>
      <t>Число договоров об осуществлении технологического присоединения заявителей к сети, исполненных в соответствующем расчетном периоде, по которым имеется подписанный сторонами акт о технологическом присоединении, по которым произошло нарушение установленных сроков технологического присоединения, шт. (N</t>
    </r>
    <r>
      <rPr>
        <vertAlign val="superscript"/>
        <sz val="11"/>
        <rFont val="Times New Roman"/>
        <family val="1"/>
        <charset val="204"/>
      </rPr>
      <t>нс</t>
    </r>
    <r>
      <rPr>
        <vertAlign val="subscript"/>
        <sz val="11"/>
        <rFont val="Times New Roman"/>
        <family val="1"/>
        <charset val="204"/>
      </rPr>
      <t>сд тпр</t>
    </r>
    <r>
      <rPr>
        <sz val="11"/>
        <rFont val="Times New Roman"/>
        <family val="1"/>
        <charset val="204"/>
      </rPr>
      <t>)</t>
    </r>
  </si>
  <si>
    <r>
      <t>Показатель качества исполнения договоров об осуществлении технологического присоединения заявителей к сети (П</t>
    </r>
    <r>
      <rPr>
        <vertAlign val="subscript"/>
        <sz val="11"/>
        <rFont val="Times New Roman"/>
        <family val="1"/>
        <charset val="204"/>
      </rPr>
      <t>нс тпр</t>
    </r>
    <r>
      <rPr>
        <sz val="11"/>
        <rFont val="Times New Roman"/>
        <family val="1"/>
        <charset val="204"/>
      </rPr>
      <t>)</t>
    </r>
  </si>
  <si>
    <t>1.4</t>
  </si>
  <si>
    <t>1.2</t>
  </si>
  <si>
    <t>1.3</t>
  </si>
  <si>
    <t>месяц</t>
  </si>
  <si>
    <t>Данные о масштабе прекращения передачи электрической энергии в сетевой организации</t>
  </si>
  <si>
    <t>Перечень смежных сетевых организаций, затронутых прекращением передачи электрической энергии</t>
  </si>
  <si>
    <t>Данные о причинах прекращения передачи электрической энергии и их расследовании</t>
  </si>
  <si>
    <t>Высший класс напряжения отключенного оборудования сетевой организации, кВ</t>
  </si>
  <si>
    <t>Перечень потребителей 1-й и 2-й категорий надежности, в отношении которых произошло полное ограничение режима потребления электрической энергии</t>
  </si>
  <si>
    <t>Перечень потребителей 1-й и 2-й категорий надежности, в отношении которых произошло частичное ограничение режима потребления электрической энергии</t>
  </si>
  <si>
    <t>Количество точек поставки потребителей услуг сетевой организации, в отношении которых произошел перерыв электроснабжения, шт., в том числе:</t>
  </si>
  <si>
    <t>Суммарный объем фактической нагрузки (мощности) на присоединениях потребителей услуг, по которым произошло прекращение передачи электрической энергии на момент возникновения такого события, кВт</t>
  </si>
  <si>
    <t>ВСЕГО</t>
  </si>
  <si>
    <t>в разделении категорий надежности потребителей электрической энергии</t>
  </si>
  <si>
    <t>Смежные сетевые организации и производители электрической энергии</t>
  </si>
  <si>
    <t>Номер и дата акта расследования технологического нарушения, записи в оперативном журнале</t>
  </si>
  <si>
    <t>Код организационной причины аварии</t>
  </si>
  <si>
    <t>Код технической причины повреждения оборудования</t>
  </si>
  <si>
    <t>1-я категория надежности</t>
  </si>
  <si>
    <t>2-я категория надежности</t>
  </si>
  <si>
    <t>3-я категория надежности</t>
  </si>
  <si>
    <t>ВН (110 кВ и выше)</t>
  </si>
  <si>
    <t>ИТОГО по всем прекращениям передачи электрической энергии за отчетный период:</t>
  </si>
  <si>
    <t>И</t>
  </si>
  <si>
    <t>х</t>
  </si>
  <si>
    <t>- по ограничениям, связанным с проведением ремонтных работ</t>
  </si>
  <si>
    <t>П</t>
  </si>
  <si>
    <t>- по аварийным ограничениям</t>
  </si>
  <si>
    <t>А</t>
  </si>
  <si>
    <t>- по внерегламентным отключениям</t>
  </si>
  <si>
    <t>В</t>
  </si>
  <si>
    <t>- по внерегламентным отключениям, учитываемым при расчете индикативных показателей надежности</t>
  </si>
  <si>
    <t>В1</t>
  </si>
  <si>
    <t>Шевелев Д.С.</t>
  </si>
  <si>
    <t>ВН (110 кВ и выше), шт.</t>
  </si>
  <si>
    <t>НН (до 1 кВ), шт.</t>
  </si>
  <si>
    <t>Регионы России. Основные характеристики субъектов Российской Федерации</t>
  </si>
  <si>
    <t>+19,4</t>
  </si>
  <si>
    <t>декабрь</t>
  </si>
  <si>
    <t>Договора аренды и свидетельства права собственности</t>
  </si>
  <si>
    <t>Договор со сбытовой организацией (приложение - перечень точек поставки)</t>
  </si>
  <si>
    <t>года</t>
  </si>
  <si>
    <t>наименование электросетевой организации</t>
  </si>
  <si>
    <t>Учет в  показателях надежности, в т.ч. индикативных показателях наджености (0 - нет, 1 - да)</t>
  </si>
  <si>
    <t>Номер прекращения передачи электрической энергии / Номер итоговой строки</t>
  </si>
  <si>
    <t xml:space="preserve">Диспетчерское наименование объекта электросетевого хозяйства сетевой организации, в результате отключения которой произошло прекращение передачи электроэнергии потребителям услуг </t>
  </si>
  <si>
    <t>Продолжительность прекращения передачи электрической энергии, час</t>
  </si>
  <si>
    <t>в разделении уровней напряжения ЭПУ потребителя электрической энергии</t>
  </si>
  <si>
    <t>АО "Дальневосточная ресурсоснабжающая компания"</t>
  </si>
  <si>
    <t>Форма 8.1. - Журнал учёта данных первичной информации по всем прекращениям передачи электрической энергии, произошедших на объектах электросетевых организаций  за</t>
  </si>
  <si>
    <t>2023</t>
  </si>
  <si>
    <t>ПС</t>
  </si>
  <si>
    <t>ПС "Тавричанка" Ф-16</t>
  </si>
  <si>
    <t>ПС "Тавричанка" Ф-13</t>
  </si>
  <si>
    <t>ПС "Славянка" Ф-12</t>
  </si>
  <si>
    <t>ПС "Посьет" Ф-3</t>
  </si>
  <si>
    <t>ПС "Славянка" Ф-18</t>
  </si>
  <si>
    <t>ПС "Надеждинская" Ф-1</t>
  </si>
  <si>
    <t>ПС "Раздольное-1" Ф-9</t>
  </si>
  <si>
    <t>ПС "Надеждинская" Ф-19</t>
  </si>
  <si>
    <t>ПС "Тавричанка" Ф-12</t>
  </si>
  <si>
    <t>ПС "Славянка" Ф-31</t>
  </si>
  <si>
    <t>ПС "Славянка" Ф-20</t>
  </si>
  <si>
    <t>ПС "Раздольное-1" Ф-17</t>
  </si>
  <si>
    <t>ПС "Давыдовка" Ф-8</t>
  </si>
  <si>
    <t>Протяженность линий электропередачи 
в одноцепном выражении (ВЛ), км</t>
  </si>
  <si>
    <t>ВЛ</t>
  </si>
  <si>
    <t>ТП</t>
  </si>
  <si>
    <t>3.4.9.1</t>
  </si>
  <si>
    <t>4.21</t>
  </si>
  <si>
    <t>4.13</t>
  </si>
  <si>
    <t>3.4.12.2</t>
  </si>
  <si>
    <t>ПС "Славянка" Ф-19</t>
  </si>
  <si>
    <t>4.4</t>
  </si>
  <si>
    <t>ПС "Шмидтовка" Ф-16</t>
  </si>
  <si>
    <t>3.4.14</t>
  </si>
  <si>
    <t>4.14</t>
  </si>
  <si>
    <t>КЛ</t>
  </si>
  <si>
    <t>3.4.8.5</t>
  </si>
  <si>
    <t>3.4.12.5</t>
  </si>
  <si>
    <t>ПС "Давыдовка" Ф-12</t>
  </si>
  <si>
    <t>ПС "Тавричанка" Ф-7</t>
  </si>
  <si>
    <t>3.4.12</t>
  </si>
  <si>
    <t>3.4.10</t>
  </si>
  <si>
    <t>ПС "Краскино" Ф-6</t>
  </si>
  <si>
    <t>3.4.8</t>
  </si>
  <si>
    <t>6 (6.3)</t>
  </si>
  <si>
    <t>3.4.8.4</t>
  </si>
  <si>
    <t>10 (10.5)</t>
  </si>
  <si>
    <t>пс "Краскино" Ф-12</t>
  </si>
  <si>
    <t>4.1</t>
  </si>
  <si>
    <t>ВЛ 6 (6.3) кВ</t>
  </si>
  <si>
    <t>псТроица Ф-18</t>
  </si>
  <si>
    <t>ВЛ 10 (10.5) кВ</t>
  </si>
  <si>
    <t>Ф-31 пс Славянка</t>
  </si>
  <si>
    <t>ТП 10 (10.5) кВ(Все ЛЭП ТП)</t>
  </si>
  <si>
    <t>пс "Краскино" Ф-5</t>
  </si>
  <si>
    <t>АО "Дальневосточная ресурсоснабжающая компания" ОДС</t>
  </si>
  <si>
    <t>Мероприятия, направленные на улучшение показателя (информация представляется справочно)</t>
  </si>
  <si>
    <t>№ п/п</t>
  </si>
  <si>
    <r>
      <t>Показатель средней продолжительности прекращений передачи электрической энергии на точку поставки по уровню напряжения ВН (П</t>
    </r>
    <r>
      <rPr>
        <vertAlign val="subscript"/>
        <sz val="11"/>
        <rFont val="Times New Roman"/>
        <family val="1"/>
        <charset val="204"/>
      </rPr>
      <t>saidiВН</t>
    </r>
    <r>
      <rPr>
        <sz val="11"/>
        <rFont val="Times New Roman"/>
        <family val="1"/>
        <charset val="204"/>
      </rPr>
      <t>), час.</t>
    </r>
  </si>
  <si>
    <r>
      <t>Показатель средней частоты прекращений передачи электрической энергии на точку поставки по уровню напряжения ВН (П</t>
    </r>
    <r>
      <rPr>
        <vertAlign val="subscript"/>
        <sz val="11"/>
        <rFont val="Times New Roman"/>
        <family val="1"/>
        <charset val="204"/>
      </rPr>
      <t>saifiВН</t>
    </r>
    <r>
      <rPr>
        <sz val="11"/>
        <rFont val="Times New Roman"/>
        <family val="1"/>
        <charset val="204"/>
      </rPr>
      <t>), шт.</t>
    </r>
  </si>
  <si>
    <r>
      <t>Показатель средней продолжительности прекращений передачи электрической энергии на точку поставки по уровню напряжения СН2 (П</t>
    </r>
    <r>
      <rPr>
        <vertAlign val="subscript"/>
        <sz val="11"/>
        <rFont val="Times New Roman"/>
        <family val="1"/>
        <charset val="204"/>
      </rPr>
      <t>saidiСН2</t>
    </r>
    <r>
      <rPr>
        <sz val="11"/>
        <rFont val="Times New Roman"/>
        <family val="1"/>
        <charset val="204"/>
      </rPr>
      <t>), час.</t>
    </r>
  </si>
  <si>
    <r>
      <t>Показатель средней частоты прекращений передачи электрической энергии на точку поставки по уровню напряжения СН2 (П</t>
    </r>
    <r>
      <rPr>
        <vertAlign val="subscript"/>
        <sz val="11"/>
        <rFont val="Times New Roman"/>
        <family val="1"/>
        <charset val="204"/>
      </rPr>
      <t>saifiСН2</t>
    </r>
    <r>
      <rPr>
        <sz val="11"/>
        <rFont val="Times New Roman"/>
        <family val="1"/>
        <charset val="204"/>
      </rPr>
      <t>), шт.</t>
    </r>
  </si>
  <si>
    <r>
      <t>Показатель средней продолжительности прекращений передачи электрической энергии на точку поставки по уровню напряжения СН1 (П</t>
    </r>
    <r>
      <rPr>
        <vertAlign val="subscript"/>
        <sz val="11"/>
        <rFont val="Times New Roman"/>
        <family val="1"/>
        <charset val="204"/>
      </rPr>
      <t>saidiСН1</t>
    </r>
    <r>
      <rPr>
        <sz val="11"/>
        <rFont val="Times New Roman"/>
        <family val="1"/>
        <charset val="204"/>
      </rPr>
      <t>), час.</t>
    </r>
  </si>
  <si>
    <r>
      <t>Показатель средней частоты прекращений передачи электрической энергии на точку поставки по уровню напряжения СН1 (П</t>
    </r>
    <r>
      <rPr>
        <vertAlign val="subscript"/>
        <sz val="11"/>
        <rFont val="Times New Roman"/>
        <family val="1"/>
        <charset val="204"/>
      </rPr>
      <t>saifiСН1</t>
    </r>
    <r>
      <rPr>
        <sz val="11"/>
        <rFont val="Times New Roman"/>
        <family val="1"/>
        <charset val="204"/>
      </rPr>
      <t>), шт.</t>
    </r>
  </si>
  <si>
    <r>
      <t>Показатель средней продолжительности прекращений передачи электрической энергии на точку поставки по уровню напряжения НН (П</t>
    </r>
    <r>
      <rPr>
        <vertAlign val="subscript"/>
        <sz val="11"/>
        <rFont val="Times New Roman"/>
        <family val="1"/>
        <charset val="204"/>
      </rPr>
      <t>saidiНН</t>
    </r>
    <r>
      <rPr>
        <sz val="11"/>
        <rFont val="Times New Roman"/>
        <family val="1"/>
        <charset val="204"/>
      </rPr>
      <t>), час.</t>
    </r>
  </si>
  <si>
    <r>
      <t>Показатель средней частоты прекращений передачи электрической энергии на точку поставки по уровню напряжения НН (П</t>
    </r>
    <r>
      <rPr>
        <vertAlign val="subscript"/>
        <sz val="11"/>
        <rFont val="Times New Roman"/>
        <family val="1"/>
        <charset val="204"/>
      </rPr>
      <t>saifiНН</t>
    </r>
    <r>
      <rPr>
        <sz val="11"/>
        <rFont val="Times New Roman"/>
        <family val="1"/>
        <charset val="204"/>
      </rPr>
      <t>), шт.</t>
    </r>
  </si>
  <si>
    <r>
      <t>Средняя продолжительность прекращения передачи электрической энергии при проведении ремонтных работ по уровню напряжения ВН (П</t>
    </r>
    <r>
      <rPr>
        <vertAlign val="subscript"/>
        <sz val="11"/>
        <rFont val="Times New Roman"/>
        <family val="1"/>
        <charset val="204"/>
      </rPr>
      <t>saidiВН,рем</t>
    </r>
    <r>
      <rPr>
        <sz val="11"/>
        <rFont val="Times New Roman"/>
        <family val="1"/>
        <charset val="204"/>
      </rPr>
      <t>), ч</t>
    </r>
  </si>
  <si>
    <t>4.2</t>
  </si>
  <si>
    <t>4.3</t>
  </si>
  <si>
    <r>
      <t>Средняя продолжительность прекращения передачи электрической энергии при проведении ремонтных работ по уровню напряжения СН1 (П</t>
    </r>
    <r>
      <rPr>
        <vertAlign val="subscript"/>
        <sz val="11"/>
        <rFont val="Times New Roman"/>
        <family val="1"/>
        <charset val="204"/>
      </rPr>
      <t>saidiСН1,рем</t>
    </r>
    <r>
      <rPr>
        <sz val="11"/>
        <rFont val="Times New Roman"/>
        <family val="1"/>
        <charset val="204"/>
      </rPr>
      <t>), ч</t>
    </r>
  </si>
  <si>
    <r>
      <t>Средняя продолжительность прекращения передачи электрической энергии при проведении ремонтных работ по уровню напряжения СН2 (П</t>
    </r>
    <r>
      <rPr>
        <vertAlign val="subscript"/>
        <sz val="11"/>
        <rFont val="Times New Roman"/>
        <family val="1"/>
        <charset val="204"/>
      </rPr>
      <t>saidiСН2,рем</t>
    </r>
    <r>
      <rPr>
        <sz val="11"/>
        <rFont val="Times New Roman"/>
        <family val="1"/>
        <charset val="204"/>
      </rPr>
      <t>), ч</t>
    </r>
  </si>
  <si>
    <r>
      <t>Средняя продолжительность прекращения передачи электрической энергии при проведении ремонтных работ по уровню напряжения НН (П</t>
    </r>
    <r>
      <rPr>
        <vertAlign val="subscript"/>
        <sz val="11"/>
        <rFont val="Times New Roman"/>
        <family val="1"/>
        <charset val="204"/>
      </rPr>
      <t>saidiНН,рем</t>
    </r>
    <r>
      <rPr>
        <sz val="11"/>
        <rFont val="Times New Roman"/>
        <family val="1"/>
        <charset val="204"/>
      </rPr>
      <t>), ч</t>
    </r>
  </si>
  <si>
    <t>5.1</t>
  </si>
  <si>
    <r>
      <t>Средняя частота прекращений передачи электрической энергии при проведении ремонтных работ по уровню напряжения ВН (П</t>
    </r>
    <r>
      <rPr>
        <vertAlign val="subscript"/>
        <sz val="11"/>
        <rFont val="Times New Roman"/>
        <family val="1"/>
        <charset val="204"/>
      </rPr>
      <t>saifiВН,рем</t>
    </r>
    <r>
      <rPr>
        <sz val="11"/>
        <rFont val="Times New Roman"/>
        <family val="1"/>
        <charset val="204"/>
      </rPr>
      <t>), ч</t>
    </r>
  </si>
  <si>
    <t>5.2</t>
  </si>
  <si>
    <r>
      <t>Средняя частота прекращений передачи электрической энергии при проведении ремонтных работ по уровню напряжения СН1 (П</t>
    </r>
    <r>
      <rPr>
        <vertAlign val="subscript"/>
        <sz val="11"/>
        <rFont val="Times New Roman"/>
        <family val="1"/>
        <charset val="204"/>
      </rPr>
      <t>saifiСН1,рем</t>
    </r>
    <r>
      <rPr>
        <sz val="11"/>
        <rFont val="Times New Roman"/>
        <family val="1"/>
        <charset val="204"/>
      </rPr>
      <t>), ч</t>
    </r>
  </si>
  <si>
    <r>
      <t>Средняя частота прекращений передачи электрической энергии при проведении ремонтных работ по уровню напряжения СН2 (П</t>
    </r>
    <r>
      <rPr>
        <vertAlign val="subscript"/>
        <sz val="11"/>
        <rFont val="Times New Roman"/>
        <family val="1"/>
        <charset val="204"/>
      </rPr>
      <t>saifiСН2,рем</t>
    </r>
    <r>
      <rPr>
        <sz val="11"/>
        <rFont val="Times New Roman"/>
        <family val="1"/>
        <charset val="204"/>
      </rPr>
      <t>), ч</t>
    </r>
  </si>
  <si>
    <t>5.3</t>
  </si>
  <si>
    <t>5.4</t>
  </si>
  <si>
    <r>
      <t>Средняя частота прекращений передачи электрической энергии при проведении ремонтных работ по уровню напряжения НН (П</t>
    </r>
    <r>
      <rPr>
        <vertAlign val="subscript"/>
        <sz val="11"/>
        <rFont val="Times New Roman"/>
        <family val="1"/>
        <charset val="204"/>
      </rPr>
      <t>saifiНН,рем</t>
    </r>
    <r>
      <rPr>
        <sz val="11"/>
        <rFont val="Times New Roman"/>
        <family val="1"/>
        <charset val="204"/>
      </rPr>
      <t>), ч</t>
    </r>
  </si>
  <si>
    <t>Ведущий инженер ПТС</t>
  </si>
  <si>
    <t>Данные о факте прекращения передачи электрической энергии (если восстановление режима потребления электрической энергии потребителей услуг в рамках одного прекращения передачи электрической энергии происходило в разное время, то форма заполняется отдельно по каждому такому восстановлению)</t>
  </si>
  <si>
    <t xml:space="preserve">Наименование структурного подразделения сетевой организации </t>
  </si>
  <si>
    <t>Вид объекта: Кабельная линия (далее - КЛ), Воздушная линия (далее - ВЛ), Кабельно-воздушная линия (далее - КВЛ), Подстанция (далее - ПС), Трансформаторная подстанция (далее - ТП), Распределительный пункт (далее - РП)</t>
  </si>
  <si>
    <t>Время и дата начала прекращения передачи электрической энергии (часы, минуты, год, месяц, день)</t>
  </si>
  <si>
    <t>Время и дата восстановления режима потребления электрической энергии потребителей услуг (часы, минуты, год, месяц, день)</t>
  </si>
  <si>
    <t>Вид прекращения передачи электроэнергии (П, А, В)</t>
  </si>
  <si>
    <t>Перечень объектов электросетевого хозяйства, отключение которых приивело к прекращению передачи электрической энергии потребителям услуг (ПС, ТП, РП, ВЛ, КЛ)</t>
  </si>
  <si>
    <t>СН2 (1-20 кВ)</t>
  </si>
  <si>
    <t>НН (до 1 кВ)</t>
  </si>
  <si>
    <t>время В</t>
  </si>
  <si>
    <t>время В1</t>
  </si>
  <si>
    <t>фидера В</t>
  </si>
  <si>
    <t>фидера В1</t>
  </si>
  <si>
    <t>потребители без повторов для В</t>
  </si>
  <si>
    <t>потребители без повторов для В1</t>
  </si>
  <si>
    <t xml:space="preserve"> </t>
  </si>
  <si>
    <t>мощность В</t>
  </si>
  <si>
    <t>мощность В1</t>
  </si>
  <si>
    <t>количество точек отключения</t>
  </si>
  <si>
    <t>форма 1.3 п2</t>
  </si>
  <si>
    <t>п3</t>
  </si>
  <si>
    <t>форма1.4</t>
  </si>
  <si>
    <t>повторы по СН-2 для итога В</t>
  </si>
  <si>
    <t>повторы по СН-2 для итога В1</t>
  </si>
  <si>
    <t>08,00 2023.01.20</t>
  </si>
  <si>
    <t>08,40 2023.01.20</t>
  </si>
  <si>
    <t>запись в оперативном журнале</t>
  </si>
  <si>
    <t>4.11</t>
  </si>
  <si>
    <t>пс славянка ф12</t>
  </si>
  <si>
    <t>16,10 2023.02.28</t>
  </si>
  <si>
    <t>17,55 2023.02.28</t>
  </si>
  <si>
    <t>ВЛ 10 (10.5) кВ тп;ТП 10 (10.5) кВ(Все ЛЭП ТП)</t>
  </si>
  <si>
    <t>06,40 2023.03.06</t>
  </si>
  <si>
    <t>08,03 2023.03.06</t>
  </si>
  <si>
    <t>ТП 10 (10.5) кВ вл(Все ЛЭП ТП)</t>
  </si>
  <si>
    <t>00,40 2023.03.07</t>
  </si>
  <si>
    <t>01,35 2023.03.07</t>
  </si>
  <si>
    <t>ТП 10 (10.5) кВ кл10кв(Все ЛЭП ТП)</t>
  </si>
  <si>
    <t>записи в оперативном журнале от 07.03.2023</t>
  </si>
  <si>
    <t>08,32 2023.03.12</t>
  </si>
  <si>
    <t>09,52 2023.03.12</t>
  </si>
  <si>
    <t>ТП 6 (6.3) кВ(Все ЛЭП ТП)</t>
  </si>
  <si>
    <t>записи в оперативном журнале от12.03.2023</t>
  </si>
  <si>
    <t>13,36 2023.03.13</t>
  </si>
  <si>
    <t>16,21 2023.03.13</t>
  </si>
  <si>
    <t>записи в оперативном журнале от13.03.2023</t>
  </si>
  <si>
    <t>08,35 2023.03.26</t>
  </si>
  <si>
    <t>09,10 2023.03.26</t>
  </si>
  <si>
    <t>ВЛ 10 (10.5) кВ;КЛ 10 (10.5) кВ;ТП 10 (10.5) кВ(Все ЛЭП ТП)</t>
  </si>
  <si>
    <t>записи в оперативном журнале 2023-03-26</t>
  </si>
  <si>
    <t>14,25 2023.03.29</t>
  </si>
  <si>
    <t>15,10 2023.03.29</t>
  </si>
  <si>
    <t>записи в оперативном журнале от 29.03.2023</t>
  </si>
  <si>
    <t>11,25 2023.04.03</t>
  </si>
  <si>
    <t>12,15 2023.04.03</t>
  </si>
  <si>
    <t>записи в оперативном журнале 2023-04-03</t>
  </si>
  <si>
    <t>06,30 2023.04.13</t>
  </si>
  <si>
    <t>07,00 2023.04.13</t>
  </si>
  <si>
    <t>записи в оперативном журнале</t>
  </si>
  <si>
    <t>07,15 2023.05.18</t>
  </si>
  <si>
    <t>08,45 2023.05.18</t>
  </si>
  <si>
    <t>ТП 0.38 кВ(Все ЛЭП ТП)</t>
  </si>
  <si>
    <t>07,55 2023.05.18</t>
  </si>
  <si>
    <t>05,00 2023.06.09</t>
  </si>
  <si>
    <t>06,15 2023.06.09</t>
  </si>
  <si>
    <t>записи в оперативном журнале 2023-06-09</t>
  </si>
  <si>
    <t>06,40 2023.06.22</t>
  </si>
  <si>
    <t>09,50 2023.06.22</t>
  </si>
  <si>
    <t>06,49 2023.06.26</t>
  </si>
  <si>
    <t>07,09 2023.06.26</t>
  </si>
  <si>
    <t>16,11 2023.07.02</t>
  </si>
  <si>
    <t>16,52 2023.07.02</t>
  </si>
  <si>
    <t>ТП 10 (10.5) кВ;ВЛ 10 (10.5) кВ</t>
  </si>
  <si>
    <t>09,00 2023.07.24</t>
  </si>
  <si>
    <t>15,00 2023.07.24</t>
  </si>
  <si>
    <t>ПС "Славянка" Ф-16</t>
  </si>
  <si>
    <t>17,02 2023.07.26</t>
  </si>
  <si>
    <t>17,42 2023.07.26</t>
  </si>
  <si>
    <t>записи в оперативном журнале от 26.07.2023</t>
  </si>
  <si>
    <t>12,20 2023.08.04</t>
  </si>
  <si>
    <t>13,30 2023.08.04</t>
  </si>
  <si>
    <t>КЛ 10 (10.5) кВ тп 10кв</t>
  </si>
  <si>
    <t>4.21,4.16</t>
  </si>
  <si>
    <t>16,38 2023.09.05</t>
  </si>
  <si>
    <t>21,22 2023.09.05</t>
  </si>
  <si>
    <t>записи в оперативном журнале 2023-09-05</t>
  </si>
  <si>
    <t>04,10 2023.09.24</t>
  </si>
  <si>
    <t>05,15 2023.09.24</t>
  </si>
  <si>
    <t>АО "Дальневосточная ресурсоснабжающая компания" вл</t>
  </si>
  <si>
    <t>13,56 2023.10.05</t>
  </si>
  <si>
    <t>14,30 2023.10.05</t>
  </si>
  <si>
    <t>16,20 2023.10.06</t>
  </si>
  <si>
    <t>16,45 2023.10.06</t>
  </si>
  <si>
    <t>записи в оперативном журнале от 06.10 2023</t>
  </si>
  <si>
    <t>18,03 2023.11.17</t>
  </si>
  <si>
    <t>19,35 2023.11.17</t>
  </si>
  <si>
    <t>4.21,4.18</t>
  </si>
  <si>
    <t>0, 1</t>
  </si>
  <si>
    <t>Примечание: формулы столбца не действуют на 0,4 кв</t>
  </si>
  <si>
    <t>сумма</t>
  </si>
  <si>
    <t>ПsaidiСН1</t>
  </si>
  <si>
    <t>ПsaifiСН1</t>
  </si>
  <si>
    <t>ПsaidiСН2</t>
  </si>
  <si>
    <t>ПsaifiСН2</t>
  </si>
  <si>
    <t>ПsaidiНН</t>
  </si>
  <si>
    <t>ПsaifiНН</t>
  </si>
  <si>
    <t>Пsaidi</t>
  </si>
  <si>
    <t>Пsaifi</t>
  </si>
  <si>
    <t>пс давыдовка ф8</t>
  </si>
  <si>
    <t>10,40 2022.04.01</t>
  </si>
  <si>
    <t>11,50 2022.04.01</t>
  </si>
  <si>
    <t>ВЛ 6 (6.3) кВ;ТП 6 (6.3) кВ(Все ЛЭП ТП)</t>
  </si>
  <si>
    <t>запись в журнале одс</t>
  </si>
  <si>
    <t>пс Посьет Ф-10</t>
  </si>
  <si>
    <t>13,42 2022.04.02</t>
  </si>
  <si>
    <t>17,20 2022.04.02</t>
  </si>
  <si>
    <t>записи в оперативном журнале 2022-04-02</t>
  </si>
  <si>
    <t>06,00 2022.04.06</t>
  </si>
  <si>
    <t>08,00 2022.04.06</t>
  </si>
  <si>
    <t>ВЛ 10 (10.5) кВ ТП</t>
  </si>
  <si>
    <t>18,55 2022.04.10</t>
  </si>
  <si>
    <t>19,20 2022.04.10</t>
  </si>
  <si>
    <t>записи в оперативном журнале 2022-04-10</t>
  </si>
  <si>
    <t>03,30 2022.04.27</t>
  </si>
  <si>
    <t>04,22 2022.04.27</t>
  </si>
  <si>
    <t>ВЛ 10 (10.5) кВ т;ТП 10 (10.5) кВ(Все ЛЭП ТП)</t>
  </si>
  <si>
    <t>пс Славянка Ф-5</t>
  </si>
  <si>
    <t>12,30 2022.04.27</t>
  </si>
  <si>
    <t>14,45 2022.04.27</t>
  </si>
  <si>
    <t>записи в оперативном журнале 2022-04-27</t>
  </si>
  <si>
    <t>13,10 2022.05.04</t>
  </si>
  <si>
    <t>15,20 2022.05.04</t>
  </si>
  <si>
    <t>записи в оперативном журнале от 04.05.2022</t>
  </si>
  <si>
    <t>19,50 2022.05.05</t>
  </si>
  <si>
    <t>21,20 2022.05.05</t>
  </si>
  <si>
    <t>ВЛ 6 (6.3) кВ;КЛ 6 (6.3) кВ;ТП 6 (6.3) кВ(Все ЛЭП ТП)</t>
  </si>
  <si>
    <t>записи в оперативном журнале 2022-05-05</t>
  </si>
  <si>
    <t>07,49 2022.05.22</t>
  </si>
  <si>
    <t>11,30 2022.05.22</t>
  </si>
  <si>
    <t>пс давыдовка ф5</t>
  </si>
  <si>
    <t>14,25 2022.05.27</t>
  </si>
  <si>
    <t>17,50 2022.05.27</t>
  </si>
  <si>
    <t>записи в оперативном журнале 2022-05-27</t>
  </si>
  <si>
    <t>07,00 2022.05.28</t>
  </si>
  <si>
    <t>12,00 2022.05.28</t>
  </si>
  <si>
    <t>09,13 2022.06.22</t>
  </si>
  <si>
    <t>12,38 2022.06.22</t>
  </si>
  <si>
    <t>ВЛ 10 (10.5) кВ тп</t>
  </si>
  <si>
    <t>10,10 2022.06.25</t>
  </si>
  <si>
    <t>13,10 2022.06.25</t>
  </si>
  <si>
    <t>записи в оперативном журнале от 25.06.2022</t>
  </si>
  <si>
    <t>09,51 2022.07.27</t>
  </si>
  <si>
    <t>11,59 2022.07.27</t>
  </si>
  <si>
    <t>12,20 2022.08.03</t>
  </si>
  <si>
    <t>13,15 2022.08.03</t>
  </si>
  <si>
    <t>записи в оперативном журнале 2022-08-03</t>
  </si>
  <si>
    <t>12,32 2022.09.06</t>
  </si>
  <si>
    <t>13,35 2022.09.06</t>
  </si>
  <si>
    <t>ТП 6 (6.3) кВ ВЛ</t>
  </si>
  <si>
    <t>записи в оперативном журнале ОТ 06.09.2022</t>
  </si>
  <si>
    <t>17,03 2022.09.06</t>
  </si>
  <si>
    <t>17,30 2022.09.06</t>
  </si>
  <si>
    <t>записи в оперативном журнале от 06.09.2022</t>
  </si>
  <si>
    <t>19,24 2022.09.06</t>
  </si>
  <si>
    <t>21,15 2022.09.06</t>
  </si>
  <si>
    <t>записи в оперативном журнале 2022-09-06</t>
  </si>
  <si>
    <t>ПС "Давыдовка" Ф-5</t>
  </si>
  <si>
    <t>14,07 2022.09.14</t>
  </si>
  <si>
    <t>19,03 2022.09.14</t>
  </si>
  <si>
    <t>записи в оперативном журнале от 14.09.2022</t>
  </si>
  <si>
    <t>17,55 2022.09.15</t>
  </si>
  <si>
    <t>18,05 2022.09.15</t>
  </si>
  <si>
    <t>КЛ 10 (10.5) кВ;ВЛ 10 (10.5) кВ;ТП 10 (10.5) кВ(Все ЛЭП ТП)</t>
  </si>
  <si>
    <t>записи в оперативном журнале 2022-09-15</t>
  </si>
  <si>
    <t>13,40 2022.09.16</t>
  </si>
  <si>
    <t>14,20 2022.09.16</t>
  </si>
  <si>
    <t>записи в оперативном журнале 2022-09-16</t>
  </si>
  <si>
    <t>09,14 2022.09.18</t>
  </si>
  <si>
    <t>11,35 2022.09.18</t>
  </si>
  <si>
    <t>ПС "Шмидтовка" Ф-13</t>
  </si>
  <si>
    <t>07,45 2022.10.17</t>
  </si>
  <si>
    <t>09,02 2022.10.17</t>
  </si>
  <si>
    <t>07,45 2022.11.05</t>
  </si>
  <si>
    <t>08,39 2022.11.05</t>
  </si>
  <si>
    <t>записи в оперативном журнале от 05.11.2022</t>
  </si>
  <si>
    <t>4.21,4.18,4.15</t>
  </si>
  <si>
    <t>09,40 2022.11.20</t>
  </si>
  <si>
    <t>13,20 2022.11.20</t>
  </si>
  <si>
    <t>записи в оперативном журнале от20.11.2022 2022-12-20</t>
  </si>
  <si>
    <t>11,30 2022.12.03</t>
  </si>
  <si>
    <t>13,00 2022.12.03</t>
  </si>
  <si>
    <t>13,00 2022.12.06</t>
  </si>
  <si>
    <t>13,31 2022.12.06</t>
  </si>
  <si>
    <t>23,00 2021.01.06</t>
  </si>
  <si>
    <t>23,50 2021.01.06</t>
  </si>
  <si>
    <t>пс силикатная ф-25</t>
  </si>
  <si>
    <t>14,40 2021.01.08</t>
  </si>
  <si>
    <t>16,13 2021.01.08</t>
  </si>
  <si>
    <t>ПС.Безверхово ф.2</t>
  </si>
  <si>
    <t>22,20 2021.01.18</t>
  </si>
  <si>
    <t>23,20 2021.01.18</t>
  </si>
  <si>
    <t>01,00 2021.01.20</t>
  </si>
  <si>
    <t>02,10 2021.01.20</t>
  </si>
  <si>
    <t>записи в оперативном журнале 2021-01-20</t>
  </si>
  <si>
    <t>10,40 2021.01.20</t>
  </si>
  <si>
    <t>17,40 2021.01.20</t>
  </si>
  <si>
    <t>10,10 2021.01.26</t>
  </si>
  <si>
    <t>10,24 2021.01.26</t>
  </si>
  <si>
    <t>записи в оперативном журнале 2021-01-26</t>
  </si>
  <si>
    <t>08,30 2021.01.26</t>
  </si>
  <si>
    <t>10,45 2021.01.26</t>
  </si>
  <si>
    <t>21,05 2021.01.28</t>
  </si>
  <si>
    <t>21,50 2021.01.28</t>
  </si>
  <si>
    <t>записи в оперативном журнале 2021-01-28</t>
  </si>
  <si>
    <t>ПС "Тавричанка" Ф-11</t>
  </si>
  <si>
    <t>22,55 2021.01.28</t>
  </si>
  <si>
    <t>23,30 2021.01.28</t>
  </si>
  <si>
    <t>06,15 2021.01.29</t>
  </si>
  <si>
    <t>10,10 2021.01.29</t>
  </si>
  <si>
    <t>ПС Приморская ф-4</t>
  </si>
  <si>
    <t>11,10 2021.01.29</t>
  </si>
  <si>
    <t>12,40 2021.01.29</t>
  </si>
  <si>
    <t>08,47 2021.02.01</t>
  </si>
  <si>
    <t>09,10 2021.02.01</t>
  </si>
  <si>
    <t>4.12</t>
  </si>
  <si>
    <t>03,00 2021.02.05</t>
  </si>
  <si>
    <t>05,00 2021.02.05</t>
  </si>
  <si>
    <t>ПС СОЛОВЕЙ КЛЮЧ Ф6</t>
  </si>
  <si>
    <t>20,07 2021.02.06</t>
  </si>
  <si>
    <t>23,05 2021.02.06</t>
  </si>
  <si>
    <t>записи в оперативном</t>
  </si>
  <si>
    <t>16,46 2021.02.12</t>
  </si>
  <si>
    <t>18,10 2021.02.12</t>
  </si>
  <si>
    <t>08,58 2021.02.16</t>
  </si>
  <si>
    <t>09,52 2021.02.16</t>
  </si>
  <si>
    <t>04,50 2021.02.24</t>
  </si>
  <si>
    <t>07,15 2021.02.24</t>
  </si>
  <si>
    <t>16,25 2021.03.02</t>
  </si>
  <si>
    <t>17,10 2021.03.02</t>
  </si>
  <si>
    <t>Ф-17 ПС "Раздольное-1"</t>
  </si>
  <si>
    <t>19,58 2021.03.03</t>
  </si>
  <si>
    <t>20,45 2021.03.03</t>
  </si>
  <si>
    <t>ПС НАДЕЖДИНСКАЯ Ф7</t>
  </si>
  <si>
    <t>19,10 2021.03.03</t>
  </si>
  <si>
    <t>23,10 2021.03.03</t>
  </si>
  <si>
    <t>21,10 2021.03.09</t>
  </si>
  <si>
    <t>01,10 2021.03.10</t>
  </si>
  <si>
    <t>записи в оперативном журнале 2021-03-10</t>
  </si>
  <si>
    <t>17,14 2021.03.13</t>
  </si>
  <si>
    <t>20,04 2021.03.13</t>
  </si>
  <si>
    <t>КЛ 6 (6.3) кВ;ВЛ 6 (6.3) кВ;ТП 6 (6.3) кВ(Все ЛЭП ТП)</t>
  </si>
  <si>
    <t>записи в оперативном журнале 2021-03-13</t>
  </si>
  <si>
    <t>ПС "Посьет" Ф-10</t>
  </si>
  <si>
    <t>11,25 2021.03.28</t>
  </si>
  <si>
    <t>12,38 2021.03.28</t>
  </si>
  <si>
    <t>псТроица Ф-7</t>
  </si>
  <si>
    <t>15,50 2021.03.28</t>
  </si>
  <si>
    <t>16,50 2021.03.28</t>
  </si>
  <si>
    <t>08,30 2021.04.13</t>
  </si>
  <si>
    <t>09,30 2021.04.13</t>
  </si>
  <si>
    <t>18,45 2021.04.25</t>
  </si>
  <si>
    <t>21,25 2021.04.25</t>
  </si>
  <si>
    <t>ВЛ 6 (6.3) кВ;КЛ 6 (6.3) кВ</t>
  </si>
  <si>
    <t>записи в оперативном журнале 2021-04-25</t>
  </si>
  <si>
    <t>17,17 2021.05.07</t>
  </si>
  <si>
    <t>17,36 2021.05.07</t>
  </si>
  <si>
    <t>18,08 2021.05.07</t>
  </si>
  <si>
    <t>ПС Надеждинская Ф-19</t>
  </si>
  <si>
    <t>05,00 2021.06.12</t>
  </si>
  <si>
    <t>07,00 2021.06.12</t>
  </si>
  <si>
    <t>07,30 2021.06.26</t>
  </si>
  <si>
    <t>09,04 2021.06.26</t>
  </si>
  <si>
    <t>записи в оперативном журнале 2021-06-26</t>
  </si>
  <si>
    <t>11,30 2021.07.05</t>
  </si>
  <si>
    <t>12,30 2021.07.05</t>
  </si>
  <si>
    <t>записи в оперативном журнале 2021-07-05</t>
  </si>
  <si>
    <t>06,00 2021.08.22</t>
  </si>
  <si>
    <t>11,00 2021.08.22</t>
  </si>
  <si>
    <t>псТроица Ф-9</t>
  </si>
  <si>
    <t>12,28 2021.08.23</t>
  </si>
  <si>
    <t>13,43 2021.08.23</t>
  </si>
  <si>
    <t>записи в оперативном журнале 2021-08-23</t>
  </si>
  <si>
    <t>09,00 2021.09.08</t>
  </si>
  <si>
    <t>15,00 2021.09.08</t>
  </si>
  <si>
    <t>12,58 2021.09.21</t>
  </si>
  <si>
    <t>13,51 2021.09.21</t>
  </si>
  <si>
    <t>09,00 2021.09.23</t>
  </si>
  <si>
    <t>10,15 2021.09.23</t>
  </si>
  <si>
    <t>записи в оперативном журнале 2021-09-23</t>
  </si>
  <si>
    <t>10,20 2021.10.16</t>
  </si>
  <si>
    <t>11,20 2021.10.16</t>
  </si>
  <si>
    <t>КЛ 10 (10.5) кВ;КЛ 10 (10.5) кВ</t>
  </si>
  <si>
    <t>20,20 2021.11.03</t>
  </si>
  <si>
    <t>21,45 2021.11.03</t>
  </si>
  <si>
    <t>записи в оперативном журнале 2021-11-03</t>
  </si>
  <si>
    <t>14,30 2021.11.08</t>
  </si>
  <si>
    <t>15,10 2021.11.08</t>
  </si>
  <si>
    <t>записи в оперативном журнале 08.11.2021</t>
  </si>
  <si>
    <t>Ф-19 П/С Троица</t>
  </si>
  <si>
    <t>20,38 2021.11.13</t>
  </si>
  <si>
    <t>22,04 2021.11.13</t>
  </si>
  <si>
    <t>21,05 2021.12.03</t>
  </si>
  <si>
    <t>22,00 2021.12.03</t>
  </si>
  <si>
    <t>ВЛ 10 (10.5) кВ;ТП 10 (10.5) кВ(Все ЛЭП ТП)</t>
  </si>
  <si>
    <t>записи в оперативном журнале от 03.12.2021</t>
  </si>
  <si>
    <t>17,00 2021.12.14</t>
  </si>
  <si>
    <t>17,40 2021.12.14</t>
  </si>
  <si>
    <t>СН1 (27,5- 60 кВ)</t>
  </si>
  <si>
    <t>Число точек поставки сетевой организации за расчетный период регулирования, в том числе по уровням напряжения, шт.:</t>
  </si>
  <si>
    <t>СН1 (27,5 - 60 кВ), шт.</t>
  </si>
  <si>
    <t>СН2 (1 - 20 кВ), шт.</t>
  </si>
  <si>
    <t>2025</t>
  </si>
  <si>
    <t>2026</t>
  </si>
  <si>
    <t>2027</t>
  </si>
  <si>
    <t>2028</t>
  </si>
  <si>
    <t>2029</t>
  </si>
  <si>
    <t>8</t>
  </si>
  <si>
    <t>9</t>
  </si>
  <si>
    <r>
      <t>Показатель средней продолжительности прекращений передачи электрической энергии на точку поставки по уровню напряжения ВН (П</t>
    </r>
    <r>
      <rPr>
        <vertAlign val="subscript"/>
        <sz val="11"/>
        <rFont val="Times New Roman"/>
        <family val="1"/>
        <charset val="204"/>
      </rPr>
      <t>saidiВН</t>
    </r>
    <r>
      <rPr>
        <sz val="11"/>
        <rFont val="Times New Roman"/>
        <family val="1"/>
        <charset val="204"/>
      </rPr>
      <t>), ч</t>
    </r>
  </si>
  <si>
    <r>
      <t>Показатель средней продолжительности прекращений передачи электрической энергии на точку поставки по уровню напряжения СН1 (П</t>
    </r>
    <r>
      <rPr>
        <vertAlign val="subscript"/>
        <sz val="11"/>
        <rFont val="Times New Roman"/>
        <family val="1"/>
        <charset val="204"/>
      </rPr>
      <t>saidiСН1</t>
    </r>
    <r>
      <rPr>
        <sz val="11"/>
        <rFont val="Times New Roman"/>
        <family val="1"/>
        <charset val="204"/>
      </rPr>
      <t>), ч</t>
    </r>
  </si>
  <si>
    <r>
      <t>Показатель средней продолжительности прекращений передачи электрической энергии на точку поставки по уровню напряжения СН2 (П</t>
    </r>
    <r>
      <rPr>
        <vertAlign val="subscript"/>
        <sz val="11"/>
        <rFont val="Times New Roman"/>
        <family val="1"/>
        <charset val="204"/>
      </rPr>
      <t>saidiСН2</t>
    </r>
    <r>
      <rPr>
        <sz val="11"/>
        <rFont val="Times New Roman"/>
        <family val="1"/>
        <charset val="204"/>
      </rPr>
      <t>), ч</t>
    </r>
  </si>
  <si>
    <r>
      <t>Показатель средней продолжительности прекращений передачи электрической энергии на точку поставки по уровню напряжения НН (П</t>
    </r>
    <r>
      <rPr>
        <vertAlign val="subscript"/>
        <sz val="11"/>
        <rFont val="Times New Roman"/>
        <family val="1"/>
        <charset val="204"/>
      </rPr>
      <t>saidiНН</t>
    </r>
    <r>
      <rPr>
        <sz val="11"/>
        <rFont val="Times New Roman"/>
        <family val="1"/>
        <charset val="204"/>
      </rPr>
      <t>), ч</t>
    </r>
  </si>
  <si>
    <r>
      <t>Средняя продолжительность прекращения передачи электрической энергии при проведении ремонтных работ (П</t>
    </r>
    <r>
      <rPr>
        <vertAlign val="subscript"/>
        <sz val="11"/>
        <rFont val="Times New Roman"/>
        <family val="1"/>
        <charset val="204"/>
      </rPr>
      <t>saidi,рем</t>
    </r>
    <r>
      <rPr>
        <sz val="11"/>
        <rFont val="Times New Roman"/>
        <family val="1"/>
        <charset val="204"/>
      </rPr>
      <t>), час.</t>
    </r>
  </si>
  <si>
    <r>
      <t>Средняя частота прекращений передачи электрической энергии при проведении ремонтных работ (П</t>
    </r>
    <r>
      <rPr>
        <vertAlign val="subscript"/>
        <sz val="11"/>
        <rFont val="Times New Roman"/>
        <family val="1"/>
        <charset val="204"/>
      </rPr>
      <t>saifi,рем</t>
    </r>
    <r>
      <rPr>
        <sz val="11"/>
        <rFont val="Times New Roman"/>
        <family val="1"/>
        <charset val="204"/>
      </rPr>
      <t>), шт.</t>
    </r>
  </si>
  <si>
    <t>Число точек поставки сетевой организации за расчетный период регулирования, шт., в том числе по уровням напряжения, шт.:</t>
  </si>
  <si>
    <t>1 Протяженность линий электропередачи в одноцепном выражении (ВЛ) - протяженность линий электропередачи территориальной сетевой организации в одноцепном выражении (при определении протяженности воздушных и кабельных линий электропередачи низкого напряжения учитываются только трехфазные участки линий), км;</t>
  </si>
  <si>
    <t>Доля кабельных линий электропередачи в одноцепном выражении от общей протяженности линий электропередачи (Доля КЛ), % - доля кабельных линий электропередачи территориальной сетевой организации, рассчитываемая как отношение протяженности кабельных линий в одноцепном выражении к протяженности ВЛ, %;</t>
  </si>
  <si>
    <t>Число разъединителей и выключателей - совокупное число разъединителей и выключателей территориальной сетевой организации, шт.;</t>
  </si>
  <si>
    <t>Средняя летняя температура - в соответствии с данными по средней температуре июля на последнюю имеющуюся дату согласно Сборнику Федеральной службы государственной статистики "Регионы России. Основные характеристики субъектов Российской Федерации".</t>
  </si>
  <si>
    <t>Форма 1.3.1. Расчет показателя средней продолжительности прекращения передачи электрической энергии потребителям услуг и показателя средней частоты прекращений передачи электрической энергии потребителям услуг сетевой организации, долгосрочный период регулирования которой начинается с 2024 года</t>
  </si>
  <si>
    <t>Форма 1.7.1. Предложения сетевой организации по плановым
        значениям показателей надежности и качества услуг на каждый
          расчетный период регулирования в пределах долгосрочного
            периода регулирования (для территориальной сетевой
              организации, долгосрочный период регулирования
                      которой начинается с 2024 года)</t>
  </si>
  <si>
    <t>Форма 8.3.1. Расчет индикативного показателя уровня
         надежности оказываемых услуг для территориальных сетевых
        организаций и организации по управлению единой национальной
         (общероссийской) электрической сетью, долгосрочный период
               регулирования которых начинается с 2024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</si>
</sst>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0000"/>
  </numFmts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sz val="9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9"/>
      <color indexed="9"/>
      <name val="Times New Roman"/>
      <family val="1"/>
      <charset val="204"/>
    </font>
    <font>
      <vertAlign val="subscript"/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color rgb="FF000000"/>
      <name val="Arial Narrow"/>
      <family val="2"/>
      <charset val="204"/>
    </font>
    <font>
      <sz val="11"/>
      <color rgb="FFFF0000"/>
      <name val="Arial Narrow"/>
      <family val="2"/>
      <charset val="204"/>
    </font>
    <font>
      <i/>
      <sz val="11"/>
      <color rgb="FF000000"/>
      <name val="Calibri"/>
      <family val="2"/>
      <charset val="204"/>
    </font>
    <font>
      <sz val="14"/>
      <color rgb="FF000000"/>
      <name val="Calibri"/>
      <family val="2"/>
      <charset val="204"/>
    </font>
    <font>
      <b/>
      <sz val="8"/>
      <color rgb="FF000000"/>
      <name val="Arial Narrow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5" fillId="0" borderId="0"/>
    <xf numFmtId="0" fontId="15" fillId="0" borderId="0"/>
  </cellStyleXfs>
  <cellXfs count="214">
    <xf numFmtId="0" fontId="0" fillId="0" borderId="0" xfId="0"/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2" fillId="0" borderId="1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left"/>
    </xf>
    <xf numFmtId="49" fontId="2" fillId="0" borderId="0" xfId="0" applyNumberFormat="1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 wrapText="1"/>
    </xf>
    <xf numFmtId="0" fontId="2" fillId="0" borderId="2" xfId="0" applyFont="1" applyBorder="1" applyAlignment="1">
      <alignment horizontal="left" vertical="top"/>
    </xf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top"/>
    </xf>
    <xf numFmtId="0" fontId="1" fillId="0" borderId="0" xfId="0" applyFont="1" applyFill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4" xfId="0" applyFont="1" applyBorder="1" applyAlignment="1">
      <alignment horizontal="left" vertical="top"/>
    </xf>
    <xf numFmtId="0" fontId="2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vertical="top" wrapText="1"/>
    </xf>
    <xf numFmtId="0" fontId="0" fillId="0" borderId="0" xfId="0" applyFill="1"/>
    <xf numFmtId="0" fontId="0" fillId="0" borderId="11" xfId="0" applyFill="1" applyBorder="1"/>
    <xf numFmtId="0" fontId="10" fillId="0" borderId="0" xfId="0" applyFont="1" applyFill="1"/>
    <xf numFmtId="0" fontId="0" fillId="0" borderId="0" xfId="0" applyFill="1" applyAlignment="1">
      <alignment horizontal="left" vertical="top"/>
    </xf>
    <xf numFmtId="0" fontId="0" fillId="0" borderId="0" xfId="0" applyFill="1" applyAlignment="1" applyProtection="1">
      <alignment vertical="top"/>
      <protection locked="0"/>
    </xf>
    <xf numFmtId="0" fontId="13" fillId="0" borderId="0" xfId="0" applyFont="1" applyFill="1" applyAlignment="1">
      <alignment horizontal="center" vertical="top"/>
    </xf>
    <xf numFmtId="0" fontId="0" fillId="0" borderId="0" xfId="0" applyFill="1" applyAlignment="1" applyProtection="1">
      <alignment horizontal="center" vertical="top"/>
      <protection locked="0"/>
    </xf>
    <xf numFmtId="0" fontId="14" fillId="0" borderId="25" xfId="0" applyFont="1" applyFill="1" applyBorder="1" applyAlignment="1">
      <alignment horizontal="center" vertical="top" wrapText="1"/>
    </xf>
    <xf numFmtId="0" fontId="15" fillId="0" borderId="0" xfId="1" applyFill="1" applyAlignment="1">
      <alignment horizontal="left" vertical="top" wrapText="1"/>
    </xf>
    <xf numFmtId="0" fontId="10" fillId="0" borderId="0" xfId="1" applyFont="1" applyFill="1" applyAlignment="1">
      <alignment horizontal="left" vertical="top" wrapText="1"/>
    </xf>
    <xf numFmtId="0" fontId="0" fillId="0" borderId="0" xfId="0" applyFill="1" applyAlignment="1">
      <alignment horizontal="left"/>
    </xf>
    <xf numFmtId="0" fontId="10" fillId="3" borderId="0" xfId="0" applyFont="1" applyFill="1" applyAlignment="1">
      <alignment horizontal="left" vertical="top" wrapText="1"/>
    </xf>
    <xf numFmtId="0" fontId="0" fillId="0" borderId="26" xfId="0" applyFill="1" applyBorder="1" applyAlignment="1">
      <alignment horizontal="left" vertical="top" wrapText="1"/>
    </xf>
    <xf numFmtId="0" fontId="0" fillId="0" borderId="24" xfId="0" applyFill="1" applyBorder="1" applyAlignment="1">
      <alignment horizontal="center" vertical="center" textRotation="90" wrapText="1"/>
    </xf>
    <xf numFmtId="0" fontId="0" fillId="0" borderId="0" xfId="0" applyFill="1" applyAlignment="1">
      <alignment horizontal="center"/>
    </xf>
    <xf numFmtId="0" fontId="3" fillId="0" borderId="0" xfId="0" applyFont="1" applyBorder="1" applyAlignment="1">
      <alignment horizontal="center" vertical="top"/>
    </xf>
    <xf numFmtId="49" fontId="2" fillId="0" borderId="6" xfId="0" applyNumberFormat="1" applyFont="1" applyBorder="1" applyAlignment="1">
      <alignment horizontal="center" vertical="top"/>
    </xf>
    <xf numFmtId="49" fontId="2" fillId="0" borderId="7" xfId="0" applyNumberFormat="1" applyFont="1" applyBorder="1" applyAlignment="1">
      <alignment horizontal="center" vertical="top"/>
    </xf>
    <xf numFmtId="49" fontId="2" fillId="0" borderId="8" xfId="0" applyNumberFormat="1" applyFont="1" applyBorder="1" applyAlignment="1">
      <alignment horizontal="center" vertical="top"/>
    </xf>
    <xf numFmtId="49" fontId="2" fillId="0" borderId="9" xfId="0" applyNumberFormat="1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/>
    </xf>
    <xf numFmtId="49" fontId="2" fillId="0" borderId="10" xfId="0" applyNumberFormat="1" applyFont="1" applyBorder="1" applyAlignment="1">
      <alignment horizontal="center" vertical="top"/>
    </xf>
    <xf numFmtId="0" fontId="2" fillId="0" borderId="6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2" fillId="0" borderId="7" xfId="0" applyNumberFormat="1" applyFont="1" applyBorder="1" applyAlignment="1">
      <alignment horizontal="left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2" fillId="0" borderId="1" xfId="0" applyNumberFormat="1" applyFont="1" applyBorder="1" applyAlignment="1">
      <alignment horizontal="left" vertical="top" wrapText="1"/>
    </xf>
    <xf numFmtId="0" fontId="2" fillId="0" borderId="10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center"/>
    </xf>
    <xf numFmtId="165" fontId="2" fillId="0" borderId="6" xfId="0" applyNumberFormat="1" applyFont="1" applyFill="1" applyBorder="1" applyAlignment="1">
      <alignment horizontal="center" vertical="center" wrapText="1"/>
    </xf>
    <xf numFmtId="165" fontId="2" fillId="0" borderId="7" xfId="0" applyNumberFormat="1" applyFont="1" applyFill="1" applyBorder="1" applyAlignment="1">
      <alignment horizontal="center" vertical="center" wrapText="1"/>
    </xf>
    <xf numFmtId="165" fontId="2" fillId="0" borderId="8" xfId="0" applyNumberFormat="1" applyFont="1" applyFill="1" applyBorder="1" applyAlignment="1">
      <alignment horizontal="center" vertical="center" wrapText="1"/>
    </xf>
    <xf numFmtId="165" fontId="2" fillId="0" borderId="9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5" fontId="2" fillId="0" borderId="10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7" xfId="0" applyNumberFormat="1" applyFont="1" applyFill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horizontal="center" vertical="center" wrapText="1"/>
    </xf>
    <xf numFmtId="0" fontId="2" fillId="0" borderId="9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justify" wrapText="1"/>
    </xf>
    <xf numFmtId="0" fontId="6" fillId="0" borderId="0" xfId="0" applyFont="1" applyBorder="1" applyAlignment="1">
      <alignment horizontal="justify" wrapText="1"/>
    </xf>
    <xf numFmtId="1" fontId="2" fillId="0" borderId="5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left" vertical="top" wrapText="1"/>
    </xf>
    <xf numFmtId="0" fontId="2" fillId="0" borderId="4" xfId="0" applyNumberFormat="1" applyFont="1" applyBorder="1" applyAlignment="1">
      <alignment horizontal="left" vertical="top" wrapText="1"/>
    </xf>
    <xf numFmtId="0" fontId="2" fillId="0" borderId="5" xfId="0" applyNumberFormat="1" applyFont="1" applyBorder="1" applyAlignment="1">
      <alignment horizontal="left" vertical="top" wrapText="1"/>
    </xf>
    <xf numFmtId="165" fontId="2" fillId="0" borderId="2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165" fontId="2" fillId="0" borderId="5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left" vertical="top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9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top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left" vertical="top" wrapText="1"/>
    </xf>
    <xf numFmtId="0" fontId="2" fillId="0" borderId="3" xfId="0" applyNumberFormat="1" applyFont="1" applyBorder="1" applyAlignment="1">
      <alignment horizontal="left" vertical="center" wrapText="1"/>
    </xf>
    <xf numFmtId="0" fontId="2" fillId="0" borderId="4" xfId="0" applyNumberFormat="1" applyFont="1" applyBorder="1" applyAlignment="1">
      <alignment horizontal="left" vertical="center" wrapText="1"/>
    </xf>
    <xf numFmtId="49" fontId="2" fillId="0" borderId="6" xfId="0" applyNumberFormat="1" applyFont="1" applyFill="1" applyBorder="1" applyAlignment="1">
      <alignment horizontal="left" vertical="top" wrapText="1"/>
    </xf>
    <xf numFmtId="49" fontId="2" fillId="0" borderId="7" xfId="0" applyNumberFormat="1" applyFont="1" applyFill="1" applyBorder="1" applyAlignment="1">
      <alignment horizontal="left" vertical="top" wrapText="1"/>
    </xf>
    <xf numFmtId="49" fontId="2" fillId="0" borderId="8" xfId="0" applyNumberFormat="1" applyFont="1" applyFill="1" applyBorder="1" applyAlignment="1">
      <alignment horizontal="left" vertical="top" wrapText="1"/>
    </xf>
    <xf numFmtId="49" fontId="2" fillId="0" borderId="9" xfId="0" applyNumberFormat="1" applyFont="1" applyFill="1" applyBorder="1" applyAlignment="1">
      <alignment horizontal="left" vertical="top" wrapText="1"/>
    </xf>
    <xf numFmtId="49" fontId="2" fillId="0" borderId="1" xfId="0" applyNumberFormat="1" applyFont="1" applyFill="1" applyBorder="1" applyAlignment="1">
      <alignment horizontal="left" vertical="top" wrapText="1"/>
    </xf>
    <xf numFmtId="49" fontId="2" fillId="0" borderId="10" xfId="0" applyNumberFormat="1" applyFont="1" applyFill="1" applyBorder="1" applyAlignment="1">
      <alignment horizontal="left" vertical="top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2" fillId="0" borderId="7" xfId="0" applyNumberFormat="1" applyFont="1" applyFill="1" applyBorder="1" applyAlignment="1">
      <alignment horizontal="center" vertical="center" wrapText="1"/>
    </xf>
    <xf numFmtId="164" fontId="2" fillId="0" borderId="8" xfId="0" applyNumberFormat="1" applyFont="1" applyFill="1" applyBorder="1" applyAlignment="1">
      <alignment horizontal="center" vertical="center" wrapText="1"/>
    </xf>
    <xf numFmtId="164" fontId="2" fillId="0" borderId="9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4" fontId="2" fillId="0" borderId="10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top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right"/>
    </xf>
    <xf numFmtId="49" fontId="1" fillId="0" borderId="1" xfId="0" applyNumberFormat="1" applyFont="1" applyFill="1" applyBorder="1" applyAlignment="1">
      <alignment horizontal="center"/>
    </xf>
    <xf numFmtId="0" fontId="2" fillId="0" borderId="3" xfId="0" applyFont="1" applyBorder="1" applyAlignment="1">
      <alignment horizontal="justify" vertical="top" wrapText="1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right"/>
    </xf>
    <xf numFmtId="0" fontId="11" fillId="0" borderId="0" xfId="0" applyFont="1" applyFill="1" applyAlignment="1">
      <alignment horizontal="left" vertical="top"/>
    </xf>
    <xf numFmtId="0" fontId="0" fillId="0" borderId="0" xfId="0" applyFill="1" applyAlignment="1">
      <alignment horizontal="center"/>
    </xf>
    <xf numFmtId="0" fontId="12" fillId="0" borderId="12" xfId="0" applyFon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textRotation="90" wrapText="1"/>
    </xf>
    <xf numFmtId="0" fontId="0" fillId="0" borderId="24" xfId="0" applyFill="1" applyBorder="1" applyAlignment="1">
      <alignment horizontal="center" vertical="center" textRotation="90" wrapText="1"/>
    </xf>
    <xf numFmtId="0" fontId="0" fillId="0" borderId="16" xfId="0" applyFill="1" applyBorder="1" applyAlignment="1">
      <alignment horizontal="center" vertical="center" textRotation="90" wrapText="1"/>
    </xf>
    <xf numFmtId="0" fontId="0" fillId="0" borderId="20" xfId="0" applyFill="1" applyBorder="1" applyAlignment="1">
      <alignment horizontal="center" vertical="center" textRotation="90" wrapText="1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10" fillId="0" borderId="0" xfId="1" applyFont="1" applyFill="1" applyAlignment="1">
      <alignment horizontal="center" vertical="top" wrapText="1"/>
    </xf>
    <xf numFmtId="0" fontId="10" fillId="0" borderId="7" xfId="1" applyFont="1" applyFill="1" applyBorder="1" applyAlignment="1">
      <alignment horizontal="center" vertical="top" wrapText="1"/>
    </xf>
    <xf numFmtId="0" fontId="16" fillId="0" borderId="2" xfId="1" applyFont="1" applyFill="1" applyBorder="1" applyAlignment="1">
      <alignment horizontal="center" vertical="center" wrapText="1"/>
    </xf>
    <xf numFmtId="0" fontId="16" fillId="0" borderId="3" xfId="1" applyFont="1" applyFill="1" applyBorder="1" applyAlignment="1">
      <alignment horizontal="center" vertical="center" wrapText="1"/>
    </xf>
    <xf numFmtId="0" fontId="16" fillId="0" borderId="4" xfId="1" applyFont="1" applyFill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165" fontId="2" fillId="0" borderId="6" xfId="0" applyNumberFormat="1" applyFont="1" applyBorder="1" applyAlignment="1">
      <alignment horizontal="center" vertical="center" wrapText="1"/>
    </xf>
    <xf numFmtId="165" fontId="2" fillId="0" borderId="7" xfId="0" applyNumberFormat="1" applyFont="1" applyBorder="1" applyAlignment="1">
      <alignment horizontal="center" vertical="center" wrapText="1"/>
    </xf>
    <xf numFmtId="165" fontId="2" fillId="0" borderId="8" xfId="0" applyNumberFormat="1" applyFont="1" applyBorder="1" applyAlignment="1">
      <alignment horizontal="center" vertical="center" wrapText="1"/>
    </xf>
    <xf numFmtId="165" fontId="2" fillId="0" borderId="9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0" borderId="10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NumberFormat="1" applyFont="1" applyBorder="1" applyAlignment="1">
      <alignment horizontal="left" vertical="top" wrapText="1"/>
    </xf>
    <xf numFmtId="0" fontId="0" fillId="0" borderId="0" xfId="0" applyFill="1" applyAlignment="1">
      <alignment horizontal="center" wrapText="1"/>
    </xf>
    <xf numFmtId="0" fontId="15" fillId="0" borderId="26" xfId="2" applyFill="1" applyBorder="1" applyAlignment="1">
      <alignment horizontal="left" vertical="top" wrapText="1"/>
    </xf>
    <xf numFmtId="0" fontId="0" fillId="0" borderId="0" xfId="0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0" fillId="0" borderId="0" xfId="0" applyFont="1" applyFill="1" applyAlignment="1">
      <alignment horizontal="right" wrapText="1"/>
    </xf>
    <xf numFmtId="0" fontId="15" fillId="0" borderId="26" xfId="2" applyFont="1" applyFill="1" applyBorder="1" applyAlignment="1">
      <alignment horizontal="left" vertical="top" wrapText="1"/>
    </xf>
    <xf numFmtId="0" fontId="15" fillId="0" borderId="5" xfId="1" applyFont="1" applyFill="1" applyBorder="1" applyAlignment="1">
      <alignment horizontal="center" vertical="center" wrapText="1"/>
    </xf>
    <xf numFmtId="0" fontId="15" fillId="0" borderId="5" xfId="1" applyFill="1" applyBorder="1" applyAlignment="1">
      <alignment horizontal="center" vertical="center" wrapText="1"/>
    </xf>
    <xf numFmtId="0" fontId="10" fillId="2" borderId="0" xfId="0" applyFont="1" applyFill="1" applyAlignment="1">
      <alignment horizontal="left" vertical="top"/>
    </xf>
    <xf numFmtId="49" fontId="15" fillId="0" borderId="2" xfId="1" applyNumberFormat="1" applyFont="1" applyFill="1" applyBorder="1" applyAlignment="1">
      <alignment horizontal="left" vertical="center" wrapText="1"/>
    </xf>
    <xf numFmtId="49" fontId="15" fillId="0" borderId="3" xfId="1" applyNumberFormat="1" applyFill="1" applyBorder="1" applyAlignment="1">
      <alignment horizontal="left" vertical="center" wrapText="1"/>
    </xf>
    <xf numFmtId="49" fontId="15" fillId="0" borderId="4" xfId="1" applyNumberFormat="1" applyFill="1" applyBorder="1" applyAlignment="1">
      <alignment horizontal="left" vertical="center" wrapText="1"/>
    </xf>
    <xf numFmtId="0" fontId="0" fillId="0" borderId="11" xfId="0" applyFill="1" applyBorder="1" applyAlignment="1">
      <alignment horizontal="right"/>
    </xf>
    <xf numFmtId="0" fontId="0" fillId="0" borderId="1" xfId="0" applyFill="1" applyBorder="1"/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1" xfId="0" applyNumberFormat="1" applyFont="1" applyBorder="1" applyAlignment="1">
      <alignment horizontal="center" vertical="top" wrapText="1"/>
    </xf>
    <xf numFmtId="0" fontId="2" fillId="0" borderId="10" xfId="0" applyNumberFormat="1" applyFont="1" applyBorder="1" applyAlignment="1">
      <alignment horizontal="center" vertical="top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top" wrapText="1"/>
    </xf>
    <xf numFmtId="0" fontId="2" fillId="0" borderId="9" xfId="0" applyNumberFormat="1" applyFont="1" applyBorder="1" applyAlignment="1">
      <alignment horizontal="center" vertical="top" wrapText="1"/>
    </xf>
    <xf numFmtId="0" fontId="5" fillId="0" borderId="0" xfId="0" applyFont="1" applyBorder="1" applyAlignment="1">
      <alignment horizontal="justify" wrapText="1"/>
    </xf>
    <xf numFmtId="0" fontId="5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</cellXfs>
  <cellStyles count="3">
    <cellStyle name="Обычный" xfId="0" builtinId="0"/>
    <cellStyle name="Обычный 2" xfId="1"/>
    <cellStyle name="Обычный 4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CZ32"/>
  <sheetViews>
    <sheetView tabSelected="1" view="pageBreakPreview" zoomScaleNormal="100" zoomScaleSheetLayoutView="100" workbookViewId="0">
      <selection activeCell="BF20" sqref="BF20:CZ21"/>
    </sheetView>
  </sheetViews>
  <sheetFormatPr defaultColWidth="0.85546875" defaultRowHeight="15" x14ac:dyDescent="0.25"/>
  <cols>
    <col min="1" max="16384" width="0.85546875" style="5"/>
  </cols>
  <sheetData>
    <row r="1" spans="1:104" s="1" customFormat="1" ht="15.75" x14ac:dyDescent="0.25">
      <c r="CZ1" s="2"/>
    </row>
    <row r="2" spans="1:104" s="1" customFormat="1" ht="15.75" customHeight="1" x14ac:dyDescent="0.25"/>
    <row r="3" spans="1:104" s="1" customFormat="1" ht="63" customHeight="1" x14ac:dyDescent="0.25">
      <c r="A3" s="68" t="s">
        <v>500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  <c r="CT3" s="68"/>
      <c r="CU3" s="68"/>
      <c r="CV3" s="68"/>
      <c r="CW3" s="68"/>
      <c r="CX3" s="68"/>
      <c r="CY3" s="68"/>
      <c r="CZ3" s="68"/>
    </row>
    <row r="4" spans="1:104" ht="15.75" x14ac:dyDescent="0.25">
      <c r="F4" s="55" t="s">
        <v>96</v>
      </c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  <c r="BM4" s="55"/>
      <c r="BN4" s="55"/>
      <c r="BO4" s="55"/>
      <c r="BP4" s="55"/>
      <c r="BQ4" s="55"/>
      <c r="BR4" s="55"/>
      <c r="BS4" s="55"/>
      <c r="BT4" s="55"/>
      <c r="BU4" s="55"/>
      <c r="BV4" s="55"/>
      <c r="BW4" s="55"/>
      <c r="BX4" s="55"/>
      <c r="BY4" s="55"/>
      <c r="BZ4" s="55"/>
      <c r="CA4" s="55"/>
      <c r="CB4" s="55"/>
      <c r="CC4" s="55"/>
      <c r="CD4" s="55"/>
      <c r="CE4" s="55"/>
      <c r="CF4" s="55"/>
      <c r="CG4" s="55"/>
      <c r="CH4" s="55"/>
      <c r="CI4" s="55"/>
      <c r="CJ4" s="55"/>
      <c r="CK4" s="55"/>
      <c r="CL4" s="55"/>
      <c r="CM4" s="55"/>
      <c r="CN4" s="55"/>
      <c r="CO4" s="55"/>
      <c r="CP4" s="55"/>
      <c r="CQ4" s="55"/>
      <c r="CR4" s="55"/>
      <c r="CS4" s="55"/>
      <c r="CT4" s="55"/>
      <c r="CU4" s="55"/>
    </row>
    <row r="5" spans="1:104" s="6" customFormat="1" ht="12.75" x14ac:dyDescent="0.2">
      <c r="F5" s="42" t="s">
        <v>0</v>
      </c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</row>
    <row r="7" spans="1:104" s="11" customFormat="1" x14ac:dyDescent="0.25">
      <c r="A7" s="69" t="s">
        <v>11</v>
      </c>
      <c r="B7" s="70"/>
      <c r="C7" s="70"/>
      <c r="D7" s="70"/>
      <c r="E7" s="70"/>
      <c r="F7" s="70"/>
      <c r="G7" s="70"/>
      <c r="H7" s="71" t="s">
        <v>12</v>
      </c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  <c r="AC7" s="72"/>
      <c r="AD7" s="72"/>
      <c r="AE7" s="72"/>
      <c r="AF7" s="72"/>
      <c r="AG7" s="72"/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/>
      <c r="AV7" s="72"/>
      <c r="AW7" s="72"/>
      <c r="AX7" s="72"/>
      <c r="AY7" s="72"/>
      <c r="AZ7" s="72"/>
      <c r="BA7" s="72"/>
      <c r="BB7" s="72"/>
      <c r="BC7" s="72"/>
      <c r="BD7" s="72"/>
      <c r="BE7" s="73"/>
      <c r="BF7" s="71" t="s">
        <v>13</v>
      </c>
      <c r="BG7" s="72"/>
      <c r="BH7" s="72"/>
      <c r="BI7" s="72"/>
      <c r="BJ7" s="72"/>
      <c r="BK7" s="72"/>
      <c r="BL7" s="72"/>
      <c r="BM7" s="72"/>
      <c r="BN7" s="72"/>
      <c r="BO7" s="72"/>
      <c r="BP7" s="72"/>
      <c r="BQ7" s="72"/>
      <c r="BR7" s="72"/>
      <c r="BS7" s="72"/>
      <c r="BT7" s="72"/>
      <c r="BU7" s="72"/>
      <c r="BV7" s="72"/>
      <c r="BW7" s="72"/>
      <c r="BX7" s="72"/>
      <c r="BY7" s="72"/>
      <c r="BZ7" s="72"/>
      <c r="CA7" s="72"/>
      <c r="CB7" s="72"/>
      <c r="CC7" s="72"/>
      <c r="CD7" s="72"/>
      <c r="CE7" s="72"/>
      <c r="CF7" s="72"/>
      <c r="CG7" s="72"/>
      <c r="CH7" s="72"/>
      <c r="CI7" s="72"/>
      <c r="CJ7" s="72"/>
      <c r="CK7" s="72"/>
      <c r="CL7" s="72"/>
      <c r="CM7" s="72"/>
      <c r="CN7" s="72"/>
      <c r="CO7" s="72"/>
      <c r="CP7" s="72"/>
      <c r="CQ7" s="72"/>
      <c r="CR7" s="72"/>
      <c r="CS7" s="72"/>
      <c r="CT7" s="72"/>
      <c r="CU7" s="72"/>
      <c r="CV7" s="72"/>
      <c r="CW7" s="72"/>
      <c r="CX7" s="72"/>
      <c r="CY7" s="72"/>
      <c r="CZ7" s="73"/>
    </row>
    <row r="8" spans="1:104" s="7" customFormat="1" ht="15" customHeight="1" x14ac:dyDescent="0.25">
      <c r="A8" s="43" t="s">
        <v>1</v>
      </c>
      <c r="B8" s="44"/>
      <c r="C8" s="44"/>
      <c r="D8" s="44"/>
      <c r="E8" s="44"/>
      <c r="F8" s="44"/>
      <c r="G8" s="45"/>
      <c r="H8" s="207" t="s">
        <v>479</v>
      </c>
      <c r="I8" s="203"/>
      <c r="J8" s="203"/>
      <c r="K8" s="203"/>
      <c r="L8" s="203"/>
      <c r="M8" s="203"/>
      <c r="N8" s="203"/>
      <c r="O8" s="203"/>
      <c r="P8" s="203"/>
      <c r="Q8" s="203"/>
      <c r="R8" s="203"/>
      <c r="S8" s="203"/>
      <c r="T8" s="203"/>
      <c r="U8" s="203"/>
      <c r="V8" s="203"/>
      <c r="W8" s="203"/>
      <c r="X8" s="203"/>
      <c r="Y8" s="203"/>
      <c r="Z8" s="203"/>
      <c r="AA8" s="203"/>
      <c r="AB8" s="203"/>
      <c r="AC8" s="203"/>
      <c r="AD8" s="203"/>
      <c r="AE8" s="203"/>
      <c r="AF8" s="203"/>
      <c r="AG8" s="203"/>
      <c r="AH8" s="203"/>
      <c r="AI8" s="203"/>
      <c r="AJ8" s="203"/>
      <c r="AK8" s="203"/>
      <c r="AL8" s="203"/>
      <c r="AM8" s="203"/>
      <c r="AN8" s="203"/>
      <c r="AO8" s="203"/>
      <c r="AP8" s="203"/>
      <c r="AQ8" s="203"/>
      <c r="AR8" s="203"/>
      <c r="AS8" s="203"/>
      <c r="AT8" s="203"/>
      <c r="AU8" s="203"/>
      <c r="AV8" s="203"/>
      <c r="AW8" s="203"/>
      <c r="AX8" s="203"/>
      <c r="AY8" s="203"/>
      <c r="AZ8" s="203"/>
      <c r="BA8" s="203"/>
      <c r="BB8" s="203"/>
      <c r="BC8" s="203"/>
      <c r="BD8" s="203"/>
      <c r="BE8" s="204"/>
      <c r="BF8" s="62">
        <v>12854</v>
      </c>
      <c r="BG8" s="63"/>
      <c r="BH8" s="63"/>
      <c r="BI8" s="63"/>
      <c r="BJ8" s="63"/>
      <c r="BK8" s="63"/>
      <c r="BL8" s="63"/>
      <c r="BM8" s="63"/>
      <c r="BN8" s="63"/>
      <c r="BO8" s="63"/>
      <c r="BP8" s="63"/>
      <c r="BQ8" s="63"/>
      <c r="BR8" s="63"/>
      <c r="BS8" s="63"/>
      <c r="BT8" s="63"/>
      <c r="BU8" s="63"/>
      <c r="BV8" s="63"/>
      <c r="BW8" s="63"/>
      <c r="BX8" s="63"/>
      <c r="BY8" s="63"/>
      <c r="BZ8" s="63"/>
      <c r="CA8" s="63"/>
      <c r="CB8" s="63"/>
      <c r="CC8" s="63"/>
      <c r="CD8" s="63"/>
      <c r="CE8" s="63"/>
      <c r="CF8" s="63"/>
      <c r="CG8" s="63"/>
      <c r="CH8" s="63"/>
      <c r="CI8" s="63"/>
      <c r="CJ8" s="63"/>
      <c r="CK8" s="63"/>
      <c r="CL8" s="63"/>
      <c r="CM8" s="63"/>
      <c r="CN8" s="63"/>
      <c r="CO8" s="63"/>
      <c r="CP8" s="63"/>
      <c r="CQ8" s="63"/>
      <c r="CR8" s="63"/>
      <c r="CS8" s="63"/>
      <c r="CT8" s="63"/>
      <c r="CU8" s="63"/>
      <c r="CV8" s="63"/>
      <c r="CW8" s="63"/>
      <c r="CX8" s="63"/>
      <c r="CY8" s="63"/>
      <c r="CZ8" s="64"/>
    </row>
    <row r="9" spans="1:104" s="7" customFormat="1" ht="49.5" customHeight="1" x14ac:dyDescent="0.25">
      <c r="A9" s="46"/>
      <c r="B9" s="47"/>
      <c r="C9" s="47"/>
      <c r="D9" s="47"/>
      <c r="E9" s="47"/>
      <c r="F9" s="47"/>
      <c r="G9" s="48"/>
      <c r="H9" s="208"/>
      <c r="I9" s="205"/>
      <c r="J9" s="205"/>
      <c r="K9" s="205"/>
      <c r="L9" s="205"/>
      <c r="M9" s="205"/>
      <c r="N9" s="205"/>
      <c r="O9" s="205"/>
      <c r="P9" s="205"/>
      <c r="Q9" s="205"/>
      <c r="R9" s="205"/>
      <c r="S9" s="205"/>
      <c r="T9" s="205"/>
      <c r="U9" s="205"/>
      <c r="V9" s="205"/>
      <c r="W9" s="205"/>
      <c r="X9" s="205"/>
      <c r="Y9" s="205"/>
      <c r="Z9" s="205"/>
      <c r="AA9" s="205"/>
      <c r="AB9" s="205"/>
      <c r="AC9" s="205"/>
      <c r="AD9" s="205"/>
      <c r="AE9" s="205"/>
      <c r="AF9" s="205"/>
      <c r="AG9" s="205"/>
      <c r="AH9" s="205"/>
      <c r="AI9" s="205"/>
      <c r="AJ9" s="205"/>
      <c r="AK9" s="205"/>
      <c r="AL9" s="205"/>
      <c r="AM9" s="205"/>
      <c r="AN9" s="205"/>
      <c r="AO9" s="205"/>
      <c r="AP9" s="205"/>
      <c r="AQ9" s="205"/>
      <c r="AR9" s="205"/>
      <c r="AS9" s="205"/>
      <c r="AT9" s="205"/>
      <c r="AU9" s="205"/>
      <c r="AV9" s="205"/>
      <c r="AW9" s="205"/>
      <c r="AX9" s="205"/>
      <c r="AY9" s="205"/>
      <c r="AZ9" s="205"/>
      <c r="BA9" s="205"/>
      <c r="BB9" s="205"/>
      <c r="BC9" s="205"/>
      <c r="BD9" s="205"/>
      <c r="BE9" s="206"/>
      <c r="BF9" s="65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  <c r="CV9" s="66"/>
      <c r="CW9" s="66"/>
      <c r="CX9" s="66"/>
      <c r="CY9" s="66"/>
      <c r="CZ9" s="67"/>
    </row>
    <row r="10" spans="1:104" s="7" customFormat="1" ht="33" customHeight="1" x14ac:dyDescent="0.25">
      <c r="A10" s="196" t="s">
        <v>27</v>
      </c>
      <c r="B10" s="197"/>
      <c r="C10" s="197"/>
      <c r="D10" s="197"/>
      <c r="E10" s="197"/>
      <c r="F10" s="197"/>
      <c r="G10" s="198"/>
      <c r="H10" s="126" t="s">
        <v>82</v>
      </c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2"/>
      <c r="AH10" s="92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  <c r="BA10" s="92"/>
      <c r="BB10" s="92"/>
      <c r="BC10" s="92"/>
      <c r="BD10" s="92"/>
      <c r="BE10" s="93"/>
      <c r="BF10" s="102">
        <v>0</v>
      </c>
      <c r="BG10" s="103"/>
      <c r="BH10" s="103"/>
      <c r="BI10" s="103"/>
      <c r="BJ10" s="103"/>
      <c r="BK10" s="103"/>
      <c r="BL10" s="103"/>
      <c r="BM10" s="103"/>
      <c r="BN10" s="103"/>
      <c r="BO10" s="103"/>
      <c r="BP10" s="103"/>
      <c r="BQ10" s="103"/>
      <c r="BR10" s="103"/>
      <c r="BS10" s="103"/>
      <c r="BT10" s="103"/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103"/>
      <c r="CF10" s="103"/>
      <c r="CG10" s="103"/>
      <c r="CH10" s="103"/>
      <c r="CI10" s="103"/>
      <c r="CJ10" s="103"/>
      <c r="CK10" s="103"/>
      <c r="CL10" s="103"/>
      <c r="CM10" s="103"/>
      <c r="CN10" s="103"/>
      <c r="CO10" s="103"/>
      <c r="CP10" s="103"/>
      <c r="CQ10" s="103"/>
      <c r="CR10" s="103"/>
      <c r="CS10" s="103"/>
      <c r="CT10" s="103"/>
      <c r="CU10" s="103"/>
      <c r="CV10" s="103"/>
      <c r="CW10" s="103"/>
      <c r="CX10" s="103"/>
      <c r="CY10" s="103"/>
      <c r="CZ10" s="104"/>
    </row>
    <row r="11" spans="1:104" s="7" customFormat="1" ht="33" customHeight="1" x14ac:dyDescent="0.25">
      <c r="A11" s="196" t="s">
        <v>49</v>
      </c>
      <c r="B11" s="197"/>
      <c r="C11" s="197"/>
      <c r="D11" s="197"/>
      <c r="E11" s="197"/>
      <c r="F11" s="197"/>
      <c r="G11" s="198"/>
      <c r="H11" s="126" t="s">
        <v>480</v>
      </c>
      <c r="I11" s="92"/>
      <c r="J11" s="92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  <c r="Z11" s="92"/>
      <c r="AA11" s="92"/>
      <c r="AB11" s="92"/>
      <c r="AC11" s="92"/>
      <c r="AD11" s="92"/>
      <c r="AE11" s="92"/>
      <c r="AF11" s="92"/>
      <c r="AG11" s="92"/>
      <c r="AH11" s="92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  <c r="AU11" s="92"/>
      <c r="AV11" s="92"/>
      <c r="AW11" s="92"/>
      <c r="AX11" s="92"/>
      <c r="AY11" s="92"/>
      <c r="AZ11" s="92"/>
      <c r="BA11" s="92"/>
      <c r="BB11" s="92"/>
      <c r="BC11" s="92"/>
      <c r="BD11" s="92"/>
      <c r="BE11" s="93"/>
      <c r="BF11" s="102">
        <v>0</v>
      </c>
      <c r="BG11" s="103"/>
      <c r="BH11" s="103"/>
      <c r="BI11" s="103"/>
      <c r="BJ11" s="103"/>
      <c r="BK11" s="103"/>
      <c r="BL11" s="103"/>
      <c r="BM11" s="103"/>
      <c r="BN11" s="103"/>
      <c r="BO11" s="103"/>
      <c r="BP11" s="103"/>
      <c r="BQ11" s="103"/>
      <c r="BR11" s="103"/>
      <c r="BS11" s="103"/>
      <c r="BT11" s="103"/>
      <c r="BU11" s="103"/>
      <c r="BV11" s="103"/>
      <c r="BW11" s="103"/>
      <c r="BX11" s="103"/>
      <c r="BY11" s="103"/>
      <c r="BZ11" s="103"/>
      <c r="CA11" s="103"/>
      <c r="CB11" s="103"/>
      <c r="CC11" s="103"/>
      <c r="CD11" s="103"/>
      <c r="CE11" s="103"/>
      <c r="CF11" s="103"/>
      <c r="CG11" s="103"/>
      <c r="CH11" s="103"/>
      <c r="CI11" s="103"/>
      <c r="CJ11" s="103"/>
      <c r="CK11" s="103"/>
      <c r="CL11" s="103"/>
      <c r="CM11" s="103"/>
      <c r="CN11" s="103"/>
      <c r="CO11" s="103"/>
      <c r="CP11" s="103"/>
      <c r="CQ11" s="103"/>
      <c r="CR11" s="103"/>
      <c r="CS11" s="103"/>
      <c r="CT11" s="103"/>
      <c r="CU11" s="103"/>
      <c r="CV11" s="103"/>
      <c r="CW11" s="103"/>
      <c r="CX11" s="103"/>
      <c r="CY11" s="103"/>
      <c r="CZ11" s="104"/>
    </row>
    <row r="12" spans="1:104" s="7" customFormat="1" ht="33" customHeight="1" x14ac:dyDescent="0.25">
      <c r="A12" s="196" t="s">
        <v>50</v>
      </c>
      <c r="B12" s="197"/>
      <c r="C12" s="197"/>
      <c r="D12" s="197"/>
      <c r="E12" s="197"/>
      <c r="F12" s="197"/>
      <c r="G12" s="198"/>
      <c r="H12" s="126" t="s">
        <v>481</v>
      </c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  <c r="AA12" s="92"/>
      <c r="AB12" s="92"/>
      <c r="AC12" s="92"/>
      <c r="AD12" s="92"/>
      <c r="AE12" s="92"/>
      <c r="AF12" s="92"/>
      <c r="AG12" s="92"/>
      <c r="AH12" s="92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  <c r="BA12" s="92"/>
      <c r="BB12" s="92"/>
      <c r="BC12" s="92"/>
      <c r="BD12" s="92"/>
      <c r="BE12" s="93"/>
      <c r="BF12" s="102">
        <v>322</v>
      </c>
      <c r="BG12" s="103"/>
      <c r="BH12" s="103"/>
      <c r="BI12" s="103"/>
      <c r="BJ12" s="103"/>
      <c r="BK12" s="103"/>
      <c r="BL12" s="103"/>
      <c r="BM12" s="103"/>
      <c r="BN12" s="103"/>
      <c r="BO12" s="103"/>
      <c r="BP12" s="103"/>
      <c r="BQ12" s="103"/>
      <c r="BR12" s="103"/>
      <c r="BS12" s="103"/>
      <c r="BT12" s="103"/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103"/>
      <c r="CF12" s="103"/>
      <c r="CG12" s="103"/>
      <c r="CH12" s="103"/>
      <c r="CI12" s="103"/>
      <c r="CJ12" s="103"/>
      <c r="CK12" s="103"/>
      <c r="CL12" s="103"/>
      <c r="CM12" s="103"/>
      <c r="CN12" s="103"/>
      <c r="CO12" s="103"/>
      <c r="CP12" s="103"/>
      <c r="CQ12" s="103"/>
      <c r="CR12" s="103"/>
      <c r="CS12" s="103"/>
      <c r="CT12" s="103"/>
      <c r="CU12" s="103"/>
      <c r="CV12" s="103"/>
      <c r="CW12" s="103"/>
      <c r="CX12" s="103"/>
      <c r="CY12" s="103"/>
      <c r="CZ12" s="104"/>
    </row>
    <row r="13" spans="1:104" s="7" customFormat="1" ht="33" customHeight="1" x14ac:dyDescent="0.25">
      <c r="A13" s="196" t="s">
        <v>48</v>
      </c>
      <c r="B13" s="197"/>
      <c r="C13" s="197"/>
      <c r="D13" s="197"/>
      <c r="E13" s="197"/>
      <c r="F13" s="197"/>
      <c r="G13" s="198"/>
      <c r="H13" s="126" t="s">
        <v>83</v>
      </c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  <c r="BA13" s="92"/>
      <c r="BB13" s="92"/>
      <c r="BC13" s="92"/>
      <c r="BD13" s="92"/>
      <c r="BE13" s="93"/>
      <c r="BF13" s="102">
        <v>12532</v>
      </c>
      <c r="BG13" s="103"/>
      <c r="BH13" s="103"/>
      <c r="BI13" s="103"/>
      <c r="BJ13" s="103"/>
      <c r="BK13" s="103"/>
      <c r="BL13" s="103"/>
      <c r="BM13" s="103"/>
      <c r="BN13" s="103"/>
      <c r="BO13" s="103"/>
      <c r="BP13" s="103"/>
      <c r="BQ13" s="103"/>
      <c r="BR13" s="103"/>
      <c r="BS13" s="103"/>
      <c r="BT13" s="103"/>
      <c r="BU13" s="103"/>
      <c r="BV13" s="103"/>
      <c r="BW13" s="103"/>
      <c r="BX13" s="103"/>
      <c r="BY13" s="103"/>
      <c r="BZ13" s="103"/>
      <c r="CA13" s="103"/>
      <c r="CB13" s="103"/>
      <c r="CC13" s="103"/>
      <c r="CD13" s="103"/>
      <c r="CE13" s="103"/>
      <c r="CF13" s="103"/>
      <c r="CG13" s="103"/>
      <c r="CH13" s="103"/>
      <c r="CI13" s="103"/>
      <c r="CJ13" s="103"/>
      <c r="CK13" s="103"/>
      <c r="CL13" s="103"/>
      <c r="CM13" s="103"/>
      <c r="CN13" s="103"/>
      <c r="CO13" s="103"/>
      <c r="CP13" s="103"/>
      <c r="CQ13" s="103"/>
      <c r="CR13" s="103"/>
      <c r="CS13" s="103"/>
      <c r="CT13" s="103"/>
      <c r="CU13" s="103"/>
      <c r="CV13" s="103"/>
      <c r="CW13" s="103"/>
      <c r="CX13" s="103"/>
      <c r="CY13" s="103"/>
      <c r="CZ13" s="104"/>
    </row>
    <row r="14" spans="1:104" s="7" customFormat="1" ht="15" customHeight="1" x14ac:dyDescent="0.25">
      <c r="A14" s="43" t="s">
        <v>2</v>
      </c>
      <c r="B14" s="44"/>
      <c r="C14" s="44"/>
      <c r="D14" s="44"/>
      <c r="E14" s="44"/>
      <c r="F14" s="44"/>
      <c r="G14" s="45"/>
      <c r="H14" s="209" t="s">
        <v>489</v>
      </c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199"/>
      <c r="AG14" s="199"/>
      <c r="AH14" s="199"/>
      <c r="AI14" s="199"/>
      <c r="AJ14" s="199"/>
      <c r="AK14" s="199"/>
      <c r="AL14" s="199"/>
      <c r="AM14" s="199"/>
      <c r="AN14" s="199"/>
      <c r="AO14" s="199"/>
      <c r="AP14" s="199"/>
      <c r="AQ14" s="199"/>
      <c r="AR14" s="199"/>
      <c r="AS14" s="199"/>
      <c r="AT14" s="199"/>
      <c r="AU14" s="199"/>
      <c r="AV14" s="199"/>
      <c r="AW14" s="199"/>
      <c r="AX14" s="199"/>
      <c r="AY14" s="199"/>
      <c r="AZ14" s="199"/>
      <c r="BA14" s="199"/>
      <c r="BB14" s="199"/>
      <c r="BC14" s="199"/>
      <c r="BD14" s="199"/>
      <c r="BE14" s="200"/>
      <c r="BF14" s="56">
        <v>0</v>
      </c>
      <c r="BG14" s="57"/>
      <c r="BH14" s="57"/>
      <c r="BI14" s="57"/>
      <c r="BJ14" s="57"/>
      <c r="BK14" s="57"/>
      <c r="BL14" s="57"/>
      <c r="BM14" s="57"/>
      <c r="BN14" s="57"/>
      <c r="BO14" s="57"/>
      <c r="BP14" s="57"/>
      <c r="BQ14" s="57"/>
      <c r="BR14" s="57"/>
      <c r="BS14" s="57"/>
      <c r="BT14" s="57"/>
      <c r="BU14" s="57"/>
      <c r="BV14" s="57"/>
      <c r="BW14" s="57"/>
      <c r="BX14" s="57"/>
      <c r="BY14" s="57"/>
      <c r="BZ14" s="57"/>
      <c r="CA14" s="57"/>
      <c r="CB14" s="57"/>
      <c r="CC14" s="57"/>
      <c r="CD14" s="57"/>
      <c r="CE14" s="57"/>
      <c r="CF14" s="57"/>
      <c r="CG14" s="57"/>
      <c r="CH14" s="57"/>
      <c r="CI14" s="57"/>
      <c r="CJ14" s="57"/>
      <c r="CK14" s="57"/>
      <c r="CL14" s="57"/>
      <c r="CM14" s="57"/>
      <c r="CN14" s="57"/>
      <c r="CO14" s="57"/>
      <c r="CP14" s="57"/>
      <c r="CQ14" s="57"/>
      <c r="CR14" s="57"/>
      <c r="CS14" s="57"/>
      <c r="CT14" s="57"/>
      <c r="CU14" s="57"/>
      <c r="CV14" s="57"/>
      <c r="CW14" s="57"/>
      <c r="CX14" s="57"/>
      <c r="CY14" s="57"/>
      <c r="CZ14" s="58"/>
    </row>
    <row r="15" spans="1:104" s="7" customFormat="1" ht="50.1" customHeight="1" x14ac:dyDescent="0.25">
      <c r="A15" s="46"/>
      <c r="B15" s="47"/>
      <c r="C15" s="47"/>
      <c r="D15" s="47"/>
      <c r="E15" s="47"/>
      <c r="F15" s="47"/>
      <c r="G15" s="48"/>
      <c r="H15" s="210"/>
      <c r="I15" s="201"/>
      <c r="J15" s="201"/>
      <c r="K15" s="201"/>
      <c r="L15" s="201"/>
      <c r="M15" s="201"/>
      <c r="N15" s="201"/>
      <c r="O15" s="201"/>
      <c r="P15" s="201"/>
      <c r="Q15" s="201"/>
      <c r="R15" s="201"/>
      <c r="S15" s="201"/>
      <c r="T15" s="201"/>
      <c r="U15" s="201"/>
      <c r="V15" s="201"/>
      <c r="W15" s="201"/>
      <c r="X15" s="201"/>
      <c r="Y15" s="201"/>
      <c r="Z15" s="201"/>
      <c r="AA15" s="201"/>
      <c r="AB15" s="201"/>
      <c r="AC15" s="201"/>
      <c r="AD15" s="201"/>
      <c r="AE15" s="201"/>
      <c r="AF15" s="201"/>
      <c r="AG15" s="201"/>
      <c r="AH15" s="201"/>
      <c r="AI15" s="201"/>
      <c r="AJ15" s="201"/>
      <c r="AK15" s="201"/>
      <c r="AL15" s="201"/>
      <c r="AM15" s="201"/>
      <c r="AN15" s="201"/>
      <c r="AO15" s="201"/>
      <c r="AP15" s="201"/>
      <c r="AQ15" s="201"/>
      <c r="AR15" s="201"/>
      <c r="AS15" s="201"/>
      <c r="AT15" s="201"/>
      <c r="AU15" s="201"/>
      <c r="AV15" s="201"/>
      <c r="AW15" s="201"/>
      <c r="AX15" s="201"/>
      <c r="AY15" s="201"/>
      <c r="AZ15" s="201"/>
      <c r="BA15" s="201"/>
      <c r="BB15" s="201"/>
      <c r="BC15" s="201"/>
      <c r="BD15" s="201"/>
      <c r="BE15" s="202"/>
      <c r="BF15" s="59"/>
      <c r="BG15" s="60"/>
      <c r="BH15" s="60"/>
      <c r="BI15" s="60"/>
      <c r="BJ15" s="60"/>
      <c r="BK15" s="60"/>
      <c r="BL15" s="60"/>
      <c r="BM15" s="60"/>
      <c r="BN15" s="60"/>
      <c r="BO15" s="60"/>
      <c r="BP15" s="60"/>
      <c r="BQ15" s="60"/>
      <c r="BR15" s="60"/>
      <c r="BS15" s="60"/>
      <c r="BT15" s="60"/>
      <c r="BU15" s="60"/>
      <c r="BV15" s="60"/>
      <c r="BW15" s="60"/>
      <c r="BX15" s="60"/>
      <c r="BY15" s="60"/>
      <c r="BZ15" s="60"/>
      <c r="CA15" s="60"/>
      <c r="CB15" s="60"/>
      <c r="CC15" s="60"/>
      <c r="CD15" s="60"/>
      <c r="CE15" s="60"/>
      <c r="CF15" s="60"/>
      <c r="CG15" s="60"/>
      <c r="CH15" s="60"/>
      <c r="CI15" s="60"/>
      <c r="CJ15" s="60"/>
      <c r="CK15" s="60"/>
      <c r="CL15" s="60"/>
      <c r="CM15" s="60"/>
      <c r="CN15" s="60"/>
      <c r="CO15" s="60"/>
      <c r="CP15" s="60"/>
      <c r="CQ15" s="60"/>
      <c r="CR15" s="60"/>
      <c r="CS15" s="60"/>
      <c r="CT15" s="60"/>
      <c r="CU15" s="60"/>
      <c r="CV15" s="60"/>
      <c r="CW15" s="60"/>
      <c r="CX15" s="60"/>
      <c r="CY15" s="60"/>
      <c r="CZ15" s="61"/>
    </row>
    <row r="16" spans="1:104" s="7" customFormat="1" ht="15" customHeight="1" x14ac:dyDescent="0.25">
      <c r="A16" s="43" t="s">
        <v>3</v>
      </c>
      <c r="B16" s="44"/>
      <c r="C16" s="44"/>
      <c r="D16" s="44"/>
      <c r="E16" s="44"/>
      <c r="F16" s="44"/>
      <c r="G16" s="45"/>
      <c r="H16" s="209" t="s">
        <v>490</v>
      </c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199"/>
      <c r="T16" s="199"/>
      <c r="U16" s="199"/>
      <c r="V16" s="199"/>
      <c r="W16" s="199"/>
      <c r="X16" s="199"/>
      <c r="Y16" s="199"/>
      <c r="Z16" s="199"/>
      <c r="AA16" s="199"/>
      <c r="AB16" s="199"/>
      <c r="AC16" s="199"/>
      <c r="AD16" s="199"/>
      <c r="AE16" s="199"/>
      <c r="AF16" s="199"/>
      <c r="AG16" s="199"/>
      <c r="AH16" s="199"/>
      <c r="AI16" s="199"/>
      <c r="AJ16" s="199"/>
      <c r="AK16" s="199"/>
      <c r="AL16" s="199"/>
      <c r="AM16" s="199"/>
      <c r="AN16" s="199"/>
      <c r="AO16" s="199"/>
      <c r="AP16" s="199"/>
      <c r="AQ16" s="199"/>
      <c r="AR16" s="199"/>
      <c r="AS16" s="199"/>
      <c r="AT16" s="199"/>
      <c r="AU16" s="199"/>
      <c r="AV16" s="199"/>
      <c r="AW16" s="199"/>
      <c r="AX16" s="199"/>
      <c r="AY16" s="199"/>
      <c r="AZ16" s="199"/>
      <c r="BA16" s="199"/>
      <c r="BB16" s="199"/>
      <c r="BC16" s="199"/>
      <c r="BD16" s="199"/>
      <c r="BE16" s="200"/>
      <c r="BF16" s="56">
        <f>'8.1. 2023'!AX35</f>
        <v>0</v>
      </c>
      <c r="BG16" s="57"/>
      <c r="BH16" s="57"/>
      <c r="BI16" s="57"/>
      <c r="BJ16" s="57"/>
      <c r="BK16" s="57"/>
      <c r="BL16" s="57"/>
      <c r="BM16" s="57"/>
      <c r="BN16" s="57"/>
      <c r="BO16" s="57"/>
      <c r="BP16" s="57"/>
      <c r="BQ16" s="57"/>
      <c r="BR16" s="57"/>
      <c r="BS16" s="57"/>
      <c r="BT16" s="57"/>
      <c r="BU16" s="57"/>
      <c r="BV16" s="57"/>
      <c r="BW16" s="57"/>
      <c r="BX16" s="57"/>
      <c r="BY16" s="57"/>
      <c r="BZ16" s="57"/>
      <c r="CA16" s="57"/>
      <c r="CB16" s="57"/>
      <c r="CC16" s="57"/>
      <c r="CD16" s="57"/>
      <c r="CE16" s="57"/>
      <c r="CF16" s="57"/>
      <c r="CG16" s="57"/>
      <c r="CH16" s="57"/>
      <c r="CI16" s="57"/>
      <c r="CJ16" s="57"/>
      <c r="CK16" s="57"/>
      <c r="CL16" s="57"/>
      <c r="CM16" s="57"/>
      <c r="CN16" s="57"/>
      <c r="CO16" s="57"/>
      <c r="CP16" s="57"/>
      <c r="CQ16" s="57"/>
      <c r="CR16" s="57"/>
      <c r="CS16" s="57"/>
      <c r="CT16" s="57"/>
      <c r="CU16" s="57"/>
      <c r="CV16" s="57"/>
      <c r="CW16" s="57"/>
      <c r="CX16" s="57"/>
      <c r="CY16" s="57"/>
      <c r="CZ16" s="58"/>
    </row>
    <row r="17" spans="1:104" s="7" customFormat="1" ht="50.1" customHeight="1" x14ac:dyDescent="0.25">
      <c r="A17" s="46"/>
      <c r="B17" s="47"/>
      <c r="C17" s="47"/>
      <c r="D17" s="47"/>
      <c r="E17" s="47"/>
      <c r="F17" s="47"/>
      <c r="G17" s="48"/>
      <c r="H17" s="210"/>
      <c r="I17" s="201"/>
      <c r="J17" s="201"/>
      <c r="K17" s="201"/>
      <c r="L17" s="201"/>
      <c r="M17" s="201"/>
      <c r="N17" s="201"/>
      <c r="O17" s="201"/>
      <c r="P17" s="201"/>
      <c r="Q17" s="201"/>
      <c r="R17" s="201"/>
      <c r="S17" s="201"/>
      <c r="T17" s="201"/>
      <c r="U17" s="201"/>
      <c r="V17" s="201"/>
      <c r="W17" s="201"/>
      <c r="X17" s="201"/>
      <c r="Y17" s="201"/>
      <c r="Z17" s="201"/>
      <c r="AA17" s="201"/>
      <c r="AB17" s="201"/>
      <c r="AC17" s="201"/>
      <c r="AD17" s="201"/>
      <c r="AE17" s="201"/>
      <c r="AF17" s="201"/>
      <c r="AG17" s="201"/>
      <c r="AH17" s="201"/>
      <c r="AI17" s="201"/>
      <c r="AJ17" s="201"/>
      <c r="AK17" s="201"/>
      <c r="AL17" s="201"/>
      <c r="AM17" s="201"/>
      <c r="AN17" s="201"/>
      <c r="AO17" s="201"/>
      <c r="AP17" s="201"/>
      <c r="AQ17" s="201"/>
      <c r="AR17" s="201"/>
      <c r="AS17" s="201"/>
      <c r="AT17" s="201"/>
      <c r="AU17" s="201"/>
      <c r="AV17" s="201"/>
      <c r="AW17" s="201"/>
      <c r="AX17" s="201"/>
      <c r="AY17" s="201"/>
      <c r="AZ17" s="201"/>
      <c r="BA17" s="201"/>
      <c r="BB17" s="201"/>
      <c r="BC17" s="201"/>
      <c r="BD17" s="201"/>
      <c r="BE17" s="202"/>
      <c r="BF17" s="59"/>
      <c r="BG17" s="60"/>
      <c r="BH17" s="60"/>
      <c r="BI17" s="60"/>
      <c r="BJ17" s="60"/>
      <c r="BK17" s="60"/>
      <c r="BL17" s="60"/>
      <c r="BM17" s="60"/>
      <c r="BN17" s="60"/>
      <c r="BO17" s="60"/>
      <c r="BP17" s="60"/>
      <c r="BQ17" s="60"/>
      <c r="BR17" s="60"/>
      <c r="BS17" s="60"/>
      <c r="BT17" s="60"/>
      <c r="BU17" s="60"/>
      <c r="BV17" s="60"/>
      <c r="BW17" s="60"/>
      <c r="BX17" s="60"/>
      <c r="BY17" s="60"/>
      <c r="BZ17" s="60"/>
      <c r="CA17" s="60"/>
      <c r="CB17" s="60"/>
      <c r="CC17" s="60"/>
      <c r="CD17" s="60"/>
      <c r="CE17" s="60"/>
      <c r="CF17" s="60"/>
      <c r="CG17" s="60"/>
      <c r="CH17" s="60"/>
      <c r="CI17" s="60"/>
      <c r="CJ17" s="60"/>
      <c r="CK17" s="60"/>
      <c r="CL17" s="60"/>
      <c r="CM17" s="60"/>
      <c r="CN17" s="60"/>
      <c r="CO17" s="60"/>
      <c r="CP17" s="60"/>
      <c r="CQ17" s="60"/>
      <c r="CR17" s="60"/>
      <c r="CS17" s="60"/>
      <c r="CT17" s="60"/>
      <c r="CU17" s="60"/>
      <c r="CV17" s="60"/>
      <c r="CW17" s="60"/>
      <c r="CX17" s="60"/>
      <c r="CY17" s="60"/>
      <c r="CZ17" s="61"/>
    </row>
    <row r="18" spans="1:104" s="7" customFormat="1" ht="15" customHeight="1" x14ac:dyDescent="0.25">
      <c r="A18" s="43" t="s">
        <v>4</v>
      </c>
      <c r="B18" s="44"/>
      <c r="C18" s="44"/>
      <c r="D18" s="44"/>
      <c r="E18" s="44"/>
      <c r="F18" s="44"/>
      <c r="G18" s="45"/>
      <c r="H18" s="209" t="s">
        <v>491</v>
      </c>
      <c r="I18" s="199"/>
      <c r="J18" s="199"/>
      <c r="K18" s="199"/>
      <c r="L18" s="199"/>
      <c r="M18" s="199"/>
      <c r="N18" s="199"/>
      <c r="O18" s="199"/>
      <c r="P18" s="199"/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199"/>
      <c r="AB18" s="199"/>
      <c r="AC18" s="199"/>
      <c r="AD18" s="199"/>
      <c r="AE18" s="199"/>
      <c r="AF18" s="199"/>
      <c r="AG18" s="199"/>
      <c r="AH18" s="199"/>
      <c r="AI18" s="199"/>
      <c r="AJ18" s="199"/>
      <c r="AK18" s="199"/>
      <c r="AL18" s="199"/>
      <c r="AM18" s="199"/>
      <c r="AN18" s="199"/>
      <c r="AO18" s="199"/>
      <c r="AP18" s="199"/>
      <c r="AQ18" s="199"/>
      <c r="AR18" s="199"/>
      <c r="AS18" s="199"/>
      <c r="AT18" s="199"/>
      <c r="AU18" s="199"/>
      <c r="AV18" s="199"/>
      <c r="AW18" s="199"/>
      <c r="AX18" s="199"/>
      <c r="AY18" s="199"/>
      <c r="AZ18" s="199"/>
      <c r="BA18" s="199"/>
      <c r="BB18" s="199"/>
      <c r="BC18" s="199"/>
      <c r="BD18" s="199"/>
      <c r="BE18" s="200"/>
      <c r="BF18" s="56">
        <f>'8.1. 2023'!BA35</f>
        <v>3.9875776397515522E-2</v>
      </c>
      <c r="BG18" s="57"/>
      <c r="BH18" s="57"/>
      <c r="BI18" s="57"/>
      <c r="BJ18" s="57"/>
      <c r="BK18" s="57"/>
      <c r="BL18" s="57"/>
      <c r="BM18" s="57"/>
      <c r="BN18" s="57"/>
      <c r="BO18" s="57"/>
      <c r="BP18" s="57"/>
      <c r="BQ18" s="57"/>
      <c r="BR18" s="57"/>
      <c r="BS18" s="57"/>
      <c r="BT18" s="57"/>
      <c r="BU18" s="57"/>
      <c r="BV18" s="57"/>
      <c r="BW18" s="57"/>
      <c r="BX18" s="57"/>
      <c r="BY18" s="57"/>
      <c r="BZ18" s="57"/>
      <c r="CA18" s="57"/>
      <c r="CB18" s="57"/>
      <c r="CC18" s="57"/>
      <c r="CD18" s="57"/>
      <c r="CE18" s="57"/>
      <c r="CF18" s="57"/>
      <c r="CG18" s="57"/>
      <c r="CH18" s="57"/>
      <c r="CI18" s="57"/>
      <c r="CJ18" s="57"/>
      <c r="CK18" s="57"/>
      <c r="CL18" s="57"/>
      <c r="CM18" s="57"/>
      <c r="CN18" s="57"/>
      <c r="CO18" s="57"/>
      <c r="CP18" s="57"/>
      <c r="CQ18" s="57"/>
      <c r="CR18" s="57"/>
      <c r="CS18" s="57"/>
      <c r="CT18" s="57"/>
      <c r="CU18" s="57"/>
      <c r="CV18" s="57"/>
      <c r="CW18" s="57"/>
      <c r="CX18" s="57"/>
      <c r="CY18" s="57"/>
      <c r="CZ18" s="58"/>
    </row>
    <row r="19" spans="1:104" s="7" customFormat="1" ht="50.1" customHeight="1" x14ac:dyDescent="0.25">
      <c r="A19" s="46"/>
      <c r="B19" s="47"/>
      <c r="C19" s="47"/>
      <c r="D19" s="47"/>
      <c r="E19" s="47"/>
      <c r="F19" s="47"/>
      <c r="G19" s="48"/>
      <c r="H19" s="210"/>
      <c r="I19" s="201"/>
      <c r="J19" s="201"/>
      <c r="K19" s="201"/>
      <c r="L19" s="201"/>
      <c r="M19" s="201"/>
      <c r="N19" s="201"/>
      <c r="O19" s="201"/>
      <c r="P19" s="201"/>
      <c r="Q19" s="201"/>
      <c r="R19" s="201"/>
      <c r="S19" s="201"/>
      <c r="T19" s="201"/>
      <c r="U19" s="201"/>
      <c r="V19" s="201"/>
      <c r="W19" s="201"/>
      <c r="X19" s="201"/>
      <c r="Y19" s="201"/>
      <c r="Z19" s="201"/>
      <c r="AA19" s="201"/>
      <c r="AB19" s="201"/>
      <c r="AC19" s="201"/>
      <c r="AD19" s="201"/>
      <c r="AE19" s="201"/>
      <c r="AF19" s="201"/>
      <c r="AG19" s="201"/>
      <c r="AH19" s="201"/>
      <c r="AI19" s="201"/>
      <c r="AJ19" s="201"/>
      <c r="AK19" s="201"/>
      <c r="AL19" s="201"/>
      <c r="AM19" s="201"/>
      <c r="AN19" s="201"/>
      <c r="AO19" s="201"/>
      <c r="AP19" s="201"/>
      <c r="AQ19" s="201"/>
      <c r="AR19" s="201"/>
      <c r="AS19" s="201"/>
      <c r="AT19" s="201"/>
      <c r="AU19" s="201"/>
      <c r="AV19" s="201"/>
      <c r="AW19" s="201"/>
      <c r="AX19" s="201"/>
      <c r="AY19" s="201"/>
      <c r="AZ19" s="201"/>
      <c r="BA19" s="201"/>
      <c r="BB19" s="201"/>
      <c r="BC19" s="201"/>
      <c r="BD19" s="201"/>
      <c r="BE19" s="202"/>
      <c r="BF19" s="59"/>
      <c r="BG19" s="60"/>
      <c r="BH19" s="60"/>
      <c r="BI19" s="60"/>
      <c r="BJ19" s="60"/>
      <c r="BK19" s="60"/>
      <c r="BL19" s="60"/>
      <c r="BM19" s="60"/>
      <c r="BN19" s="60"/>
      <c r="BO19" s="60"/>
      <c r="BP19" s="60"/>
      <c r="BQ19" s="60"/>
      <c r="BR19" s="60"/>
      <c r="BS19" s="60"/>
      <c r="BT19" s="60"/>
      <c r="BU19" s="60"/>
      <c r="BV19" s="60"/>
      <c r="BW19" s="60"/>
      <c r="BX19" s="60"/>
      <c r="BY19" s="60"/>
      <c r="BZ19" s="60"/>
      <c r="CA19" s="60"/>
      <c r="CB19" s="60"/>
      <c r="CC19" s="60"/>
      <c r="CD19" s="60"/>
      <c r="CE19" s="60"/>
      <c r="CF19" s="60"/>
      <c r="CG19" s="60"/>
      <c r="CH19" s="60"/>
      <c r="CI19" s="60"/>
      <c r="CJ19" s="60"/>
      <c r="CK19" s="60"/>
      <c r="CL19" s="60"/>
      <c r="CM19" s="60"/>
      <c r="CN19" s="60"/>
      <c r="CO19" s="60"/>
      <c r="CP19" s="60"/>
      <c r="CQ19" s="60"/>
      <c r="CR19" s="60"/>
      <c r="CS19" s="60"/>
      <c r="CT19" s="60"/>
      <c r="CU19" s="60"/>
      <c r="CV19" s="60"/>
      <c r="CW19" s="60"/>
      <c r="CX19" s="60"/>
      <c r="CY19" s="60"/>
      <c r="CZ19" s="61"/>
    </row>
    <row r="20" spans="1:104" s="7" customFormat="1" ht="15" customHeight="1" x14ac:dyDescent="0.25">
      <c r="A20" s="43" t="s">
        <v>5</v>
      </c>
      <c r="B20" s="44"/>
      <c r="C20" s="44"/>
      <c r="D20" s="44"/>
      <c r="E20" s="44"/>
      <c r="F20" s="44"/>
      <c r="G20" s="45"/>
      <c r="H20" s="209" t="s">
        <v>492</v>
      </c>
      <c r="I20" s="199"/>
      <c r="J20" s="199"/>
      <c r="K20" s="199"/>
      <c r="L20" s="199"/>
      <c r="M20" s="199"/>
      <c r="N20" s="199"/>
      <c r="O20" s="199"/>
      <c r="P20" s="199"/>
      <c r="Q20" s="199"/>
      <c r="R20" s="199"/>
      <c r="S20" s="199"/>
      <c r="T20" s="199"/>
      <c r="U20" s="199"/>
      <c r="V20" s="199"/>
      <c r="W20" s="199"/>
      <c r="X20" s="199"/>
      <c r="Y20" s="199"/>
      <c r="Z20" s="199"/>
      <c r="AA20" s="199"/>
      <c r="AB20" s="199"/>
      <c r="AC20" s="199"/>
      <c r="AD20" s="199"/>
      <c r="AE20" s="199"/>
      <c r="AF20" s="199"/>
      <c r="AG20" s="199"/>
      <c r="AH20" s="199"/>
      <c r="AI20" s="199"/>
      <c r="AJ20" s="199"/>
      <c r="AK20" s="199"/>
      <c r="AL20" s="199"/>
      <c r="AM20" s="199"/>
      <c r="AN20" s="199"/>
      <c r="AO20" s="199"/>
      <c r="AP20" s="199"/>
      <c r="AQ20" s="199"/>
      <c r="AR20" s="199"/>
      <c r="AS20" s="199"/>
      <c r="AT20" s="199"/>
      <c r="AU20" s="199"/>
      <c r="AV20" s="199"/>
      <c r="AW20" s="199"/>
      <c r="AX20" s="199"/>
      <c r="AY20" s="199"/>
      <c r="AZ20" s="199"/>
      <c r="BA20" s="199"/>
      <c r="BB20" s="199"/>
      <c r="BC20" s="199"/>
      <c r="BD20" s="199"/>
      <c r="BE20" s="200"/>
      <c r="BF20" s="56">
        <f>'8.1. 2023'!BD35</f>
        <v>4.1643791892754536E-2</v>
      </c>
      <c r="BG20" s="57"/>
      <c r="BH20" s="57"/>
      <c r="BI20" s="57"/>
      <c r="BJ20" s="57"/>
      <c r="BK20" s="57"/>
      <c r="BL20" s="57"/>
      <c r="BM20" s="57"/>
      <c r="BN20" s="57"/>
      <c r="BO20" s="57"/>
      <c r="BP20" s="57"/>
      <c r="BQ20" s="57"/>
      <c r="BR20" s="57"/>
      <c r="BS20" s="57"/>
      <c r="BT20" s="57"/>
      <c r="BU20" s="57"/>
      <c r="BV20" s="57"/>
      <c r="BW20" s="57"/>
      <c r="BX20" s="57"/>
      <c r="BY20" s="57"/>
      <c r="BZ20" s="57"/>
      <c r="CA20" s="57"/>
      <c r="CB20" s="57"/>
      <c r="CC20" s="57"/>
      <c r="CD20" s="57"/>
      <c r="CE20" s="57"/>
      <c r="CF20" s="57"/>
      <c r="CG20" s="57"/>
      <c r="CH20" s="57"/>
      <c r="CI20" s="57"/>
      <c r="CJ20" s="57"/>
      <c r="CK20" s="57"/>
      <c r="CL20" s="57"/>
      <c r="CM20" s="57"/>
      <c r="CN20" s="57"/>
      <c r="CO20" s="57"/>
      <c r="CP20" s="57"/>
      <c r="CQ20" s="57"/>
      <c r="CR20" s="57"/>
      <c r="CS20" s="57"/>
      <c r="CT20" s="57"/>
      <c r="CU20" s="57"/>
      <c r="CV20" s="57"/>
      <c r="CW20" s="57"/>
      <c r="CX20" s="57"/>
      <c r="CY20" s="57"/>
      <c r="CZ20" s="58"/>
    </row>
    <row r="21" spans="1:104" s="7" customFormat="1" ht="50.1" customHeight="1" x14ac:dyDescent="0.25">
      <c r="A21" s="46"/>
      <c r="B21" s="47"/>
      <c r="C21" s="47"/>
      <c r="D21" s="47"/>
      <c r="E21" s="47"/>
      <c r="F21" s="47"/>
      <c r="G21" s="48"/>
      <c r="H21" s="210"/>
      <c r="I21" s="201"/>
      <c r="J21" s="201"/>
      <c r="K21" s="201"/>
      <c r="L21" s="201"/>
      <c r="M21" s="201"/>
      <c r="N21" s="201"/>
      <c r="O21" s="201"/>
      <c r="P21" s="201"/>
      <c r="Q21" s="201"/>
      <c r="R21" s="201"/>
      <c r="S21" s="201"/>
      <c r="T21" s="201"/>
      <c r="U21" s="201"/>
      <c r="V21" s="201"/>
      <c r="W21" s="201"/>
      <c r="X21" s="201"/>
      <c r="Y21" s="201"/>
      <c r="Z21" s="201"/>
      <c r="AA21" s="201"/>
      <c r="AB21" s="201"/>
      <c r="AC21" s="201"/>
      <c r="AD21" s="201"/>
      <c r="AE21" s="201"/>
      <c r="AF21" s="201"/>
      <c r="AG21" s="201"/>
      <c r="AH21" s="201"/>
      <c r="AI21" s="201"/>
      <c r="AJ21" s="201"/>
      <c r="AK21" s="201"/>
      <c r="AL21" s="201"/>
      <c r="AM21" s="201"/>
      <c r="AN21" s="201"/>
      <c r="AO21" s="201"/>
      <c r="AP21" s="201"/>
      <c r="AQ21" s="201"/>
      <c r="AR21" s="201"/>
      <c r="AS21" s="201"/>
      <c r="AT21" s="201"/>
      <c r="AU21" s="201"/>
      <c r="AV21" s="201"/>
      <c r="AW21" s="201"/>
      <c r="AX21" s="201"/>
      <c r="AY21" s="201"/>
      <c r="AZ21" s="201"/>
      <c r="BA21" s="201"/>
      <c r="BB21" s="201"/>
      <c r="BC21" s="201"/>
      <c r="BD21" s="201"/>
      <c r="BE21" s="202"/>
      <c r="BF21" s="59"/>
      <c r="BG21" s="60"/>
      <c r="BH21" s="60"/>
      <c r="BI21" s="60"/>
      <c r="BJ21" s="60"/>
      <c r="BK21" s="60"/>
      <c r="BL21" s="60"/>
      <c r="BM21" s="60"/>
      <c r="BN21" s="60"/>
      <c r="BO21" s="60"/>
      <c r="BP21" s="60"/>
      <c r="BQ21" s="60"/>
      <c r="BR21" s="60"/>
      <c r="BS21" s="60"/>
      <c r="BT21" s="60"/>
      <c r="BU21" s="60"/>
      <c r="BV21" s="60"/>
      <c r="BW21" s="60"/>
      <c r="BX21" s="60"/>
      <c r="BY21" s="60"/>
      <c r="BZ21" s="60"/>
      <c r="CA21" s="60"/>
      <c r="CB21" s="60"/>
      <c r="CC21" s="60"/>
      <c r="CD21" s="60"/>
      <c r="CE21" s="60"/>
      <c r="CF21" s="60"/>
      <c r="CG21" s="60"/>
      <c r="CH21" s="60"/>
      <c r="CI21" s="60"/>
      <c r="CJ21" s="60"/>
      <c r="CK21" s="60"/>
      <c r="CL21" s="60"/>
      <c r="CM21" s="60"/>
      <c r="CN21" s="60"/>
      <c r="CO21" s="60"/>
      <c r="CP21" s="60"/>
      <c r="CQ21" s="60"/>
      <c r="CR21" s="60"/>
      <c r="CS21" s="60"/>
      <c r="CT21" s="60"/>
      <c r="CU21" s="60"/>
      <c r="CV21" s="60"/>
      <c r="CW21" s="60"/>
      <c r="CX21" s="60"/>
      <c r="CY21" s="60"/>
      <c r="CZ21" s="61"/>
    </row>
    <row r="22" spans="1:104" s="7" customFormat="1" ht="15" customHeight="1" x14ac:dyDescent="0.25">
      <c r="A22" s="43" t="s">
        <v>6</v>
      </c>
      <c r="B22" s="44"/>
      <c r="C22" s="44"/>
      <c r="D22" s="44"/>
      <c r="E22" s="44"/>
      <c r="F22" s="44"/>
      <c r="G22" s="45"/>
      <c r="H22" s="209" t="s">
        <v>149</v>
      </c>
      <c r="I22" s="199"/>
      <c r="J22" s="199"/>
      <c r="K22" s="199"/>
      <c r="L22" s="199"/>
      <c r="M22" s="199"/>
      <c r="N22" s="199"/>
      <c r="O22" s="199"/>
      <c r="P22" s="199"/>
      <c r="Q22" s="199"/>
      <c r="R22" s="199"/>
      <c r="S22" s="199"/>
      <c r="T22" s="199"/>
      <c r="U22" s="199"/>
      <c r="V22" s="199"/>
      <c r="W22" s="199"/>
      <c r="X22" s="199"/>
      <c r="Y22" s="199"/>
      <c r="Z22" s="199"/>
      <c r="AA22" s="199"/>
      <c r="AB22" s="199"/>
      <c r="AC22" s="199"/>
      <c r="AD22" s="199"/>
      <c r="AE22" s="199"/>
      <c r="AF22" s="199"/>
      <c r="AG22" s="199"/>
      <c r="AH22" s="199"/>
      <c r="AI22" s="199"/>
      <c r="AJ22" s="199"/>
      <c r="AK22" s="199"/>
      <c r="AL22" s="199"/>
      <c r="AM22" s="199"/>
      <c r="AN22" s="199"/>
      <c r="AO22" s="199"/>
      <c r="AP22" s="199"/>
      <c r="AQ22" s="199"/>
      <c r="AR22" s="199"/>
      <c r="AS22" s="199"/>
      <c r="AT22" s="199"/>
      <c r="AU22" s="199"/>
      <c r="AV22" s="199"/>
      <c r="AW22" s="199"/>
      <c r="AX22" s="199"/>
      <c r="AY22" s="199"/>
      <c r="AZ22" s="199"/>
      <c r="BA22" s="199"/>
      <c r="BB22" s="199"/>
      <c r="BC22" s="199"/>
      <c r="BD22" s="199"/>
      <c r="BE22" s="200"/>
      <c r="BF22" s="56">
        <v>0</v>
      </c>
      <c r="BG22" s="57"/>
      <c r="BH22" s="57"/>
      <c r="BI22" s="57"/>
      <c r="BJ22" s="57"/>
      <c r="BK22" s="57"/>
      <c r="BL22" s="57"/>
      <c r="BM22" s="57"/>
      <c r="BN22" s="57"/>
      <c r="BO22" s="57"/>
      <c r="BP22" s="57"/>
      <c r="BQ22" s="57"/>
      <c r="BR22" s="57"/>
      <c r="BS22" s="57"/>
      <c r="BT22" s="57"/>
      <c r="BU22" s="57"/>
      <c r="BV22" s="57"/>
      <c r="BW22" s="57"/>
      <c r="BX22" s="57"/>
      <c r="BY22" s="57"/>
      <c r="BZ22" s="57"/>
      <c r="CA22" s="57"/>
      <c r="CB22" s="57"/>
      <c r="CC22" s="57"/>
      <c r="CD22" s="57"/>
      <c r="CE22" s="57"/>
      <c r="CF22" s="57"/>
      <c r="CG22" s="57"/>
      <c r="CH22" s="57"/>
      <c r="CI22" s="57"/>
      <c r="CJ22" s="57"/>
      <c r="CK22" s="57"/>
      <c r="CL22" s="57"/>
      <c r="CM22" s="57"/>
      <c r="CN22" s="57"/>
      <c r="CO22" s="57"/>
      <c r="CP22" s="57"/>
      <c r="CQ22" s="57"/>
      <c r="CR22" s="57"/>
      <c r="CS22" s="57"/>
      <c r="CT22" s="57"/>
      <c r="CU22" s="57"/>
      <c r="CV22" s="57"/>
      <c r="CW22" s="57"/>
      <c r="CX22" s="57"/>
      <c r="CY22" s="57"/>
      <c r="CZ22" s="58"/>
    </row>
    <row r="23" spans="1:104" s="7" customFormat="1" ht="50.1" customHeight="1" x14ac:dyDescent="0.25">
      <c r="A23" s="46"/>
      <c r="B23" s="47"/>
      <c r="C23" s="47"/>
      <c r="D23" s="47"/>
      <c r="E23" s="47"/>
      <c r="F23" s="47"/>
      <c r="G23" s="48"/>
      <c r="H23" s="210"/>
      <c r="I23" s="201"/>
      <c r="J23" s="201"/>
      <c r="K23" s="201"/>
      <c r="L23" s="201"/>
      <c r="M23" s="201"/>
      <c r="N23" s="201"/>
      <c r="O23" s="201"/>
      <c r="P23" s="201"/>
      <c r="Q23" s="201"/>
      <c r="R23" s="201"/>
      <c r="S23" s="201"/>
      <c r="T23" s="201"/>
      <c r="U23" s="201"/>
      <c r="V23" s="201"/>
      <c r="W23" s="201"/>
      <c r="X23" s="201"/>
      <c r="Y23" s="201"/>
      <c r="Z23" s="201"/>
      <c r="AA23" s="201"/>
      <c r="AB23" s="201"/>
      <c r="AC23" s="201"/>
      <c r="AD23" s="201"/>
      <c r="AE23" s="201"/>
      <c r="AF23" s="201"/>
      <c r="AG23" s="201"/>
      <c r="AH23" s="201"/>
      <c r="AI23" s="201"/>
      <c r="AJ23" s="201"/>
      <c r="AK23" s="201"/>
      <c r="AL23" s="201"/>
      <c r="AM23" s="201"/>
      <c r="AN23" s="201"/>
      <c r="AO23" s="201"/>
      <c r="AP23" s="201"/>
      <c r="AQ23" s="201"/>
      <c r="AR23" s="201"/>
      <c r="AS23" s="201"/>
      <c r="AT23" s="201"/>
      <c r="AU23" s="201"/>
      <c r="AV23" s="201"/>
      <c r="AW23" s="201"/>
      <c r="AX23" s="201"/>
      <c r="AY23" s="201"/>
      <c r="AZ23" s="201"/>
      <c r="BA23" s="201"/>
      <c r="BB23" s="201"/>
      <c r="BC23" s="201"/>
      <c r="BD23" s="201"/>
      <c r="BE23" s="202"/>
      <c r="BF23" s="59"/>
      <c r="BG23" s="60"/>
      <c r="BH23" s="60"/>
      <c r="BI23" s="60"/>
      <c r="BJ23" s="60"/>
      <c r="BK23" s="60"/>
      <c r="BL23" s="60"/>
      <c r="BM23" s="60"/>
      <c r="BN23" s="60"/>
      <c r="BO23" s="60"/>
      <c r="BP23" s="60"/>
      <c r="BQ23" s="60"/>
      <c r="BR23" s="60"/>
      <c r="BS23" s="60"/>
      <c r="BT23" s="60"/>
      <c r="BU23" s="60"/>
      <c r="BV23" s="60"/>
      <c r="BW23" s="60"/>
      <c r="BX23" s="60"/>
      <c r="BY23" s="60"/>
      <c r="BZ23" s="60"/>
      <c r="CA23" s="60"/>
      <c r="CB23" s="60"/>
      <c r="CC23" s="60"/>
      <c r="CD23" s="60"/>
      <c r="CE23" s="60"/>
      <c r="CF23" s="60"/>
      <c r="CG23" s="60"/>
      <c r="CH23" s="60"/>
      <c r="CI23" s="60"/>
      <c r="CJ23" s="60"/>
      <c r="CK23" s="60"/>
      <c r="CL23" s="60"/>
      <c r="CM23" s="60"/>
      <c r="CN23" s="60"/>
      <c r="CO23" s="60"/>
      <c r="CP23" s="60"/>
      <c r="CQ23" s="60"/>
      <c r="CR23" s="60"/>
      <c r="CS23" s="60"/>
      <c r="CT23" s="60"/>
      <c r="CU23" s="60"/>
      <c r="CV23" s="60"/>
      <c r="CW23" s="60"/>
      <c r="CX23" s="60"/>
      <c r="CY23" s="60"/>
      <c r="CZ23" s="61"/>
    </row>
    <row r="24" spans="1:104" s="7" customFormat="1" ht="15" customHeight="1" x14ac:dyDescent="0.25">
      <c r="A24" s="43" t="s">
        <v>7</v>
      </c>
      <c r="B24" s="44"/>
      <c r="C24" s="44"/>
      <c r="D24" s="44"/>
      <c r="E24" s="44"/>
      <c r="F24" s="44"/>
      <c r="G24" s="45"/>
      <c r="H24" s="209" t="s">
        <v>153</v>
      </c>
      <c r="I24" s="199"/>
      <c r="J24" s="199"/>
      <c r="K24" s="199"/>
      <c r="L24" s="199"/>
      <c r="M24" s="199"/>
      <c r="N24" s="199"/>
      <c r="O24" s="199"/>
      <c r="P24" s="199"/>
      <c r="Q24" s="199"/>
      <c r="R24" s="199"/>
      <c r="S24" s="199"/>
      <c r="T24" s="199"/>
      <c r="U24" s="199"/>
      <c r="V24" s="199"/>
      <c r="W24" s="199"/>
      <c r="X24" s="199"/>
      <c r="Y24" s="199"/>
      <c r="Z24" s="199"/>
      <c r="AA24" s="199"/>
      <c r="AB24" s="199"/>
      <c r="AC24" s="199"/>
      <c r="AD24" s="199"/>
      <c r="AE24" s="199"/>
      <c r="AF24" s="199"/>
      <c r="AG24" s="199"/>
      <c r="AH24" s="199"/>
      <c r="AI24" s="199"/>
      <c r="AJ24" s="199"/>
      <c r="AK24" s="199"/>
      <c r="AL24" s="199"/>
      <c r="AM24" s="199"/>
      <c r="AN24" s="199"/>
      <c r="AO24" s="199"/>
      <c r="AP24" s="199"/>
      <c r="AQ24" s="199"/>
      <c r="AR24" s="199"/>
      <c r="AS24" s="199"/>
      <c r="AT24" s="199"/>
      <c r="AU24" s="199"/>
      <c r="AV24" s="199"/>
      <c r="AW24" s="199"/>
      <c r="AX24" s="199"/>
      <c r="AY24" s="199"/>
      <c r="AZ24" s="199"/>
      <c r="BA24" s="199"/>
      <c r="BB24" s="199"/>
      <c r="BC24" s="199"/>
      <c r="BD24" s="199"/>
      <c r="BE24" s="200"/>
      <c r="BF24" s="56">
        <f>'8.1. 2023'!AY35</f>
        <v>0</v>
      </c>
      <c r="BG24" s="57"/>
      <c r="BH24" s="57"/>
      <c r="BI24" s="57"/>
      <c r="BJ24" s="57"/>
      <c r="BK24" s="57"/>
      <c r="BL24" s="57"/>
      <c r="BM24" s="57"/>
      <c r="BN24" s="57"/>
      <c r="BO24" s="57"/>
      <c r="BP24" s="57"/>
      <c r="BQ24" s="57"/>
      <c r="BR24" s="57"/>
      <c r="BS24" s="57"/>
      <c r="BT24" s="57"/>
      <c r="BU24" s="57"/>
      <c r="BV24" s="57"/>
      <c r="BW24" s="57"/>
      <c r="BX24" s="57"/>
      <c r="BY24" s="57"/>
      <c r="BZ24" s="57"/>
      <c r="CA24" s="57"/>
      <c r="CB24" s="57"/>
      <c r="CC24" s="57"/>
      <c r="CD24" s="57"/>
      <c r="CE24" s="57"/>
      <c r="CF24" s="57"/>
      <c r="CG24" s="57"/>
      <c r="CH24" s="57"/>
      <c r="CI24" s="57"/>
      <c r="CJ24" s="57"/>
      <c r="CK24" s="57"/>
      <c r="CL24" s="57"/>
      <c r="CM24" s="57"/>
      <c r="CN24" s="57"/>
      <c r="CO24" s="57"/>
      <c r="CP24" s="57"/>
      <c r="CQ24" s="57"/>
      <c r="CR24" s="57"/>
      <c r="CS24" s="57"/>
      <c r="CT24" s="57"/>
      <c r="CU24" s="57"/>
      <c r="CV24" s="57"/>
      <c r="CW24" s="57"/>
      <c r="CX24" s="57"/>
      <c r="CY24" s="57"/>
      <c r="CZ24" s="58"/>
    </row>
    <row r="25" spans="1:104" s="7" customFormat="1" ht="50.1" customHeight="1" x14ac:dyDescent="0.25">
      <c r="A25" s="46"/>
      <c r="B25" s="47"/>
      <c r="C25" s="47"/>
      <c r="D25" s="47"/>
      <c r="E25" s="47"/>
      <c r="F25" s="47"/>
      <c r="G25" s="48"/>
      <c r="H25" s="210"/>
      <c r="I25" s="201"/>
      <c r="J25" s="201"/>
      <c r="K25" s="201"/>
      <c r="L25" s="201"/>
      <c r="M25" s="201"/>
      <c r="N25" s="201"/>
      <c r="O25" s="201"/>
      <c r="P25" s="201"/>
      <c r="Q25" s="201"/>
      <c r="R25" s="201"/>
      <c r="S25" s="201"/>
      <c r="T25" s="201"/>
      <c r="U25" s="201"/>
      <c r="V25" s="201"/>
      <c r="W25" s="201"/>
      <c r="X25" s="201"/>
      <c r="Y25" s="201"/>
      <c r="Z25" s="201"/>
      <c r="AA25" s="201"/>
      <c r="AB25" s="201"/>
      <c r="AC25" s="201"/>
      <c r="AD25" s="201"/>
      <c r="AE25" s="201"/>
      <c r="AF25" s="201"/>
      <c r="AG25" s="201"/>
      <c r="AH25" s="201"/>
      <c r="AI25" s="201"/>
      <c r="AJ25" s="201"/>
      <c r="AK25" s="201"/>
      <c r="AL25" s="201"/>
      <c r="AM25" s="201"/>
      <c r="AN25" s="201"/>
      <c r="AO25" s="201"/>
      <c r="AP25" s="201"/>
      <c r="AQ25" s="201"/>
      <c r="AR25" s="201"/>
      <c r="AS25" s="201"/>
      <c r="AT25" s="201"/>
      <c r="AU25" s="201"/>
      <c r="AV25" s="201"/>
      <c r="AW25" s="201"/>
      <c r="AX25" s="201"/>
      <c r="AY25" s="201"/>
      <c r="AZ25" s="201"/>
      <c r="BA25" s="201"/>
      <c r="BB25" s="201"/>
      <c r="BC25" s="201"/>
      <c r="BD25" s="201"/>
      <c r="BE25" s="202"/>
      <c r="BF25" s="59"/>
      <c r="BG25" s="60"/>
      <c r="BH25" s="60"/>
      <c r="BI25" s="60"/>
      <c r="BJ25" s="60"/>
      <c r="BK25" s="60"/>
      <c r="BL25" s="60"/>
      <c r="BM25" s="60"/>
      <c r="BN25" s="60"/>
      <c r="BO25" s="60"/>
      <c r="BP25" s="60"/>
      <c r="BQ25" s="60"/>
      <c r="BR25" s="60"/>
      <c r="BS25" s="60"/>
      <c r="BT25" s="60"/>
      <c r="BU25" s="60"/>
      <c r="BV25" s="60"/>
      <c r="BW25" s="60"/>
      <c r="BX25" s="60"/>
      <c r="BY25" s="60"/>
      <c r="BZ25" s="60"/>
      <c r="CA25" s="60"/>
      <c r="CB25" s="60"/>
      <c r="CC25" s="60"/>
      <c r="CD25" s="60"/>
      <c r="CE25" s="60"/>
      <c r="CF25" s="60"/>
      <c r="CG25" s="60"/>
      <c r="CH25" s="60"/>
      <c r="CI25" s="60"/>
      <c r="CJ25" s="60"/>
      <c r="CK25" s="60"/>
      <c r="CL25" s="60"/>
      <c r="CM25" s="60"/>
      <c r="CN25" s="60"/>
      <c r="CO25" s="60"/>
      <c r="CP25" s="60"/>
      <c r="CQ25" s="60"/>
      <c r="CR25" s="60"/>
      <c r="CS25" s="60"/>
      <c r="CT25" s="60"/>
      <c r="CU25" s="60"/>
      <c r="CV25" s="60"/>
      <c r="CW25" s="60"/>
      <c r="CX25" s="60"/>
      <c r="CY25" s="60"/>
      <c r="CZ25" s="61"/>
    </row>
    <row r="26" spans="1:104" s="7" customFormat="1" ht="15" customHeight="1" x14ac:dyDescent="0.25">
      <c r="A26" s="43" t="s">
        <v>487</v>
      </c>
      <c r="B26" s="44"/>
      <c r="C26" s="44"/>
      <c r="D26" s="44"/>
      <c r="E26" s="44"/>
      <c r="F26" s="44"/>
      <c r="G26" s="45"/>
      <c r="H26" s="209" t="s">
        <v>151</v>
      </c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199"/>
      <c r="T26" s="199"/>
      <c r="U26" s="199"/>
      <c r="V26" s="199"/>
      <c r="W26" s="199"/>
      <c r="X26" s="199"/>
      <c r="Y26" s="199"/>
      <c r="Z26" s="199"/>
      <c r="AA26" s="199"/>
      <c r="AB26" s="199"/>
      <c r="AC26" s="199"/>
      <c r="AD26" s="199"/>
      <c r="AE26" s="199"/>
      <c r="AF26" s="199"/>
      <c r="AG26" s="199"/>
      <c r="AH26" s="199"/>
      <c r="AI26" s="199"/>
      <c r="AJ26" s="199"/>
      <c r="AK26" s="199"/>
      <c r="AL26" s="199"/>
      <c r="AM26" s="199"/>
      <c r="AN26" s="199"/>
      <c r="AO26" s="199"/>
      <c r="AP26" s="199"/>
      <c r="AQ26" s="199"/>
      <c r="AR26" s="199"/>
      <c r="AS26" s="199"/>
      <c r="AT26" s="199"/>
      <c r="AU26" s="199"/>
      <c r="AV26" s="199"/>
      <c r="AW26" s="199"/>
      <c r="AX26" s="199"/>
      <c r="AY26" s="199"/>
      <c r="AZ26" s="199"/>
      <c r="BA26" s="199"/>
      <c r="BB26" s="199"/>
      <c r="BC26" s="199"/>
      <c r="BD26" s="199"/>
      <c r="BE26" s="200"/>
      <c r="BF26" s="56">
        <f>'8.1. 2023'!BB35</f>
        <v>6.8322981366459631E-2</v>
      </c>
      <c r="BG26" s="57"/>
      <c r="BH26" s="57"/>
      <c r="BI26" s="57"/>
      <c r="BJ26" s="57"/>
      <c r="BK26" s="57"/>
      <c r="BL26" s="57"/>
      <c r="BM26" s="57"/>
      <c r="BN26" s="57"/>
      <c r="BO26" s="57"/>
      <c r="BP26" s="57"/>
      <c r="BQ26" s="57"/>
      <c r="BR26" s="57"/>
      <c r="BS26" s="57"/>
      <c r="BT26" s="57"/>
      <c r="BU26" s="57"/>
      <c r="BV26" s="57"/>
      <c r="BW26" s="57"/>
      <c r="BX26" s="57"/>
      <c r="BY26" s="57"/>
      <c r="BZ26" s="57"/>
      <c r="CA26" s="57"/>
      <c r="CB26" s="57"/>
      <c r="CC26" s="57"/>
      <c r="CD26" s="57"/>
      <c r="CE26" s="57"/>
      <c r="CF26" s="57"/>
      <c r="CG26" s="57"/>
      <c r="CH26" s="57"/>
      <c r="CI26" s="57"/>
      <c r="CJ26" s="57"/>
      <c r="CK26" s="57"/>
      <c r="CL26" s="57"/>
      <c r="CM26" s="57"/>
      <c r="CN26" s="57"/>
      <c r="CO26" s="57"/>
      <c r="CP26" s="57"/>
      <c r="CQ26" s="57"/>
      <c r="CR26" s="57"/>
      <c r="CS26" s="57"/>
      <c r="CT26" s="57"/>
      <c r="CU26" s="57"/>
      <c r="CV26" s="57"/>
      <c r="CW26" s="57"/>
      <c r="CX26" s="57"/>
      <c r="CY26" s="57"/>
      <c r="CZ26" s="58"/>
    </row>
    <row r="27" spans="1:104" s="7" customFormat="1" ht="50.1" customHeight="1" x14ac:dyDescent="0.25">
      <c r="A27" s="46"/>
      <c r="B27" s="47"/>
      <c r="C27" s="47"/>
      <c r="D27" s="47"/>
      <c r="E27" s="47"/>
      <c r="F27" s="47"/>
      <c r="G27" s="48"/>
      <c r="H27" s="210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01"/>
      <c r="AE27" s="201"/>
      <c r="AF27" s="201"/>
      <c r="AG27" s="201"/>
      <c r="AH27" s="201"/>
      <c r="AI27" s="201"/>
      <c r="AJ27" s="201"/>
      <c r="AK27" s="201"/>
      <c r="AL27" s="201"/>
      <c r="AM27" s="201"/>
      <c r="AN27" s="201"/>
      <c r="AO27" s="201"/>
      <c r="AP27" s="201"/>
      <c r="AQ27" s="201"/>
      <c r="AR27" s="201"/>
      <c r="AS27" s="201"/>
      <c r="AT27" s="201"/>
      <c r="AU27" s="201"/>
      <c r="AV27" s="201"/>
      <c r="AW27" s="201"/>
      <c r="AX27" s="201"/>
      <c r="AY27" s="201"/>
      <c r="AZ27" s="201"/>
      <c r="BA27" s="201"/>
      <c r="BB27" s="201"/>
      <c r="BC27" s="201"/>
      <c r="BD27" s="201"/>
      <c r="BE27" s="202"/>
      <c r="BF27" s="59"/>
      <c r="BG27" s="60"/>
      <c r="BH27" s="60"/>
      <c r="BI27" s="60"/>
      <c r="BJ27" s="60"/>
      <c r="BK27" s="60"/>
      <c r="BL27" s="60"/>
      <c r="BM27" s="60"/>
      <c r="BN27" s="60"/>
      <c r="BO27" s="60"/>
      <c r="BP27" s="60"/>
      <c r="BQ27" s="60"/>
      <c r="BR27" s="60"/>
      <c r="BS27" s="60"/>
      <c r="BT27" s="60"/>
      <c r="BU27" s="60"/>
      <c r="BV27" s="60"/>
      <c r="BW27" s="60"/>
      <c r="BX27" s="60"/>
      <c r="BY27" s="60"/>
      <c r="BZ27" s="60"/>
      <c r="CA27" s="60"/>
      <c r="CB27" s="60"/>
      <c r="CC27" s="60"/>
      <c r="CD27" s="60"/>
      <c r="CE27" s="60"/>
      <c r="CF27" s="60"/>
      <c r="CG27" s="60"/>
      <c r="CH27" s="60"/>
      <c r="CI27" s="60"/>
      <c r="CJ27" s="60"/>
      <c r="CK27" s="60"/>
      <c r="CL27" s="60"/>
      <c r="CM27" s="60"/>
      <c r="CN27" s="60"/>
      <c r="CO27" s="60"/>
      <c r="CP27" s="60"/>
      <c r="CQ27" s="60"/>
      <c r="CR27" s="60"/>
      <c r="CS27" s="60"/>
      <c r="CT27" s="60"/>
      <c r="CU27" s="60"/>
      <c r="CV27" s="60"/>
      <c r="CW27" s="60"/>
      <c r="CX27" s="60"/>
      <c r="CY27" s="60"/>
      <c r="CZ27" s="61"/>
    </row>
    <row r="28" spans="1:104" s="7" customFormat="1" ht="15" customHeight="1" x14ac:dyDescent="0.25">
      <c r="A28" s="43" t="s">
        <v>488</v>
      </c>
      <c r="B28" s="44"/>
      <c r="C28" s="44"/>
      <c r="D28" s="44"/>
      <c r="E28" s="44"/>
      <c r="F28" s="44"/>
      <c r="G28" s="45"/>
      <c r="H28" s="209" t="s">
        <v>155</v>
      </c>
      <c r="I28" s="199"/>
      <c r="J28" s="199"/>
      <c r="K28" s="199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199"/>
      <c r="AE28" s="199"/>
      <c r="AF28" s="199"/>
      <c r="AG28" s="199"/>
      <c r="AH28" s="199"/>
      <c r="AI28" s="199"/>
      <c r="AJ28" s="199"/>
      <c r="AK28" s="199"/>
      <c r="AL28" s="199"/>
      <c r="AM28" s="199"/>
      <c r="AN28" s="199"/>
      <c r="AO28" s="199"/>
      <c r="AP28" s="199"/>
      <c r="AQ28" s="199"/>
      <c r="AR28" s="199"/>
      <c r="AS28" s="199"/>
      <c r="AT28" s="199"/>
      <c r="AU28" s="199"/>
      <c r="AV28" s="199"/>
      <c r="AW28" s="199"/>
      <c r="AX28" s="199"/>
      <c r="AY28" s="199"/>
      <c r="AZ28" s="199"/>
      <c r="BA28" s="199"/>
      <c r="BB28" s="199"/>
      <c r="BC28" s="199"/>
      <c r="BD28" s="199"/>
      <c r="BE28" s="200"/>
      <c r="BF28" s="56">
        <f>'8.1. 2023'!BE35</f>
        <v>7.2933290775614432E-2</v>
      </c>
      <c r="BG28" s="57"/>
      <c r="BH28" s="57"/>
      <c r="BI28" s="57"/>
      <c r="BJ28" s="57"/>
      <c r="BK28" s="57"/>
      <c r="BL28" s="57"/>
      <c r="BM28" s="57"/>
      <c r="BN28" s="57"/>
      <c r="BO28" s="57"/>
      <c r="BP28" s="57"/>
      <c r="BQ28" s="57"/>
      <c r="BR28" s="57"/>
      <c r="BS28" s="57"/>
      <c r="BT28" s="57"/>
      <c r="BU28" s="57"/>
      <c r="BV28" s="57"/>
      <c r="BW28" s="57"/>
      <c r="BX28" s="57"/>
      <c r="BY28" s="57"/>
      <c r="BZ28" s="57"/>
      <c r="CA28" s="57"/>
      <c r="CB28" s="57"/>
      <c r="CC28" s="57"/>
      <c r="CD28" s="57"/>
      <c r="CE28" s="57"/>
      <c r="CF28" s="57"/>
      <c r="CG28" s="57"/>
      <c r="CH28" s="57"/>
      <c r="CI28" s="57"/>
      <c r="CJ28" s="57"/>
      <c r="CK28" s="57"/>
      <c r="CL28" s="57"/>
      <c r="CM28" s="57"/>
      <c r="CN28" s="57"/>
      <c r="CO28" s="57"/>
      <c r="CP28" s="57"/>
      <c r="CQ28" s="57"/>
      <c r="CR28" s="57"/>
      <c r="CS28" s="57"/>
      <c r="CT28" s="57"/>
      <c r="CU28" s="57"/>
      <c r="CV28" s="57"/>
      <c r="CW28" s="57"/>
      <c r="CX28" s="57"/>
      <c r="CY28" s="57"/>
      <c r="CZ28" s="58"/>
    </row>
    <row r="29" spans="1:104" s="7" customFormat="1" ht="50.1" customHeight="1" x14ac:dyDescent="0.25">
      <c r="A29" s="46"/>
      <c r="B29" s="47"/>
      <c r="C29" s="47"/>
      <c r="D29" s="47"/>
      <c r="E29" s="47"/>
      <c r="F29" s="47"/>
      <c r="G29" s="48"/>
      <c r="H29" s="210"/>
      <c r="I29" s="201"/>
      <c r="J29" s="201"/>
      <c r="K29" s="201"/>
      <c r="L29" s="201"/>
      <c r="M29" s="201"/>
      <c r="N29" s="201"/>
      <c r="O29" s="201"/>
      <c r="P29" s="201"/>
      <c r="Q29" s="201"/>
      <c r="R29" s="201"/>
      <c r="S29" s="201"/>
      <c r="T29" s="201"/>
      <c r="U29" s="201"/>
      <c r="V29" s="201"/>
      <c r="W29" s="201"/>
      <c r="X29" s="201"/>
      <c r="Y29" s="201"/>
      <c r="Z29" s="201"/>
      <c r="AA29" s="201"/>
      <c r="AB29" s="201"/>
      <c r="AC29" s="201"/>
      <c r="AD29" s="201"/>
      <c r="AE29" s="201"/>
      <c r="AF29" s="201"/>
      <c r="AG29" s="201"/>
      <c r="AH29" s="201"/>
      <c r="AI29" s="201"/>
      <c r="AJ29" s="201"/>
      <c r="AK29" s="201"/>
      <c r="AL29" s="201"/>
      <c r="AM29" s="201"/>
      <c r="AN29" s="201"/>
      <c r="AO29" s="201"/>
      <c r="AP29" s="201"/>
      <c r="AQ29" s="201"/>
      <c r="AR29" s="201"/>
      <c r="AS29" s="201"/>
      <c r="AT29" s="201"/>
      <c r="AU29" s="201"/>
      <c r="AV29" s="201"/>
      <c r="AW29" s="201"/>
      <c r="AX29" s="201"/>
      <c r="AY29" s="201"/>
      <c r="AZ29" s="201"/>
      <c r="BA29" s="201"/>
      <c r="BB29" s="201"/>
      <c r="BC29" s="201"/>
      <c r="BD29" s="201"/>
      <c r="BE29" s="202"/>
      <c r="BF29" s="59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0"/>
      <c r="BU29" s="60"/>
      <c r="BV29" s="60"/>
      <c r="BW29" s="60"/>
      <c r="BX29" s="60"/>
      <c r="BY29" s="60"/>
      <c r="BZ29" s="60"/>
      <c r="CA29" s="60"/>
      <c r="CB29" s="60"/>
      <c r="CC29" s="60"/>
      <c r="CD29" s="60"/>
      <c r="CE29" s="60"/>
      <c r="CF29" s="60"/>
      <c r="CG29" s="60"/>
      <c r="CH29" s="60"/>
      <c r="CI29" s="60"/>
      <c r="CJ29" s="60"/>
      <c r="CK29" s="60"/>
      <c r="CL29" s="60"/>
      <c r="CM29" s="60"/>
      <c r="CN29" s="60"/>
      <c r="CO29" s="60"/>
      <c r="CP29" s="60"/>
      <c r="CQ29" s="60"/>
      <c r="CR29" s="60"/>
      <c r="CS29" s="60"/>
      <c r="CT29" s="60"/>
      <c r="CU29" s="60"/>
      <c r="CV29" s="60"/>
      <c r="CW29" s="60"/>
      <c r="CX29" s="60"/>
      <c r="CY29" s="60"/>
      <c r="CZ29" s="61"/>
    </row>
    <row r="31" spans="1:104" s="1" customFormat="1" ht="15.75" x14ac:dyDescent="0.25">
      <c r="A31" s="55" t="s">
        <v>170</v>
      </c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 t="s">
        <v>81</v>
      </c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5"/>
      <c r="BM31" s="55"/>
      <c r="BN31" s="55"/>
      <c r="BO31" s="55"/>
      <c r="BP31" s="55"/>
      <c r="BQ31" s="55"/>
      <c r="BR31" s="55"/>
      <c r="BS31" s="55"/>
      <c r="BT31" s="55"/>
      <c r="BU31" s="55"/>
      <c r="BV31" s="55"/>
      <c r="BW31" s="55"/>
      <c r="BX31" s="55"/>
      <c r="BY31" s="55"/>
      <c r="BZ31" s="55"/>
      <c r="CA31" s="55"/>
      <c r="CB31" s="55"/>
      <c r="CC31" s="55"/>
      <c r="CD31" s="55"/>
      <c r="CE31" s="55"/>
      <c r="CF31" s="55"/>
      <c r="CG31" s="55"/>
      <c r="CH31" s="55"/>
      <c r="CI31" s="55"/>
      <c r="CJ31" s="55"/>
      <c r="CK31" s="55"/>
      <c r="CL31" s="55"/>
      <c r="CM31" s="55"/>
      <c r="CN31" s="55"/>
      <c r="CO31" s="55"/>
      <c r="CP31" s="55"/>
      <c r="CQ31" s="55"/>
      <c r="CR31" s="55"/>
      <c r="CS31" s="55"/>
      <c r="CT31" s="55"/>
      <c r="CU31" s="55"/>
      <c r="CV31" s="55"/>
      <c r="CW31" s="55"/>
      <c r="CX31" s="55"/>
      <c r="CY31" s="55"/>
      <c r="CZ31" s="55"/>
    </row>
    <row r="32" spans="1:104" s="8" customFormat="1" ht="12.75" x14ac:dyDescent="0.25">
      <c r="A32" s="42" t="s">
        <v>8</v>
      </c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 t="s">
        <v>9</v>
      </c>
      <c r="AM32" s="42"/>
      <c r="AN32" s="42"/>
      <c r="AO32" s="42"/>
      <c r="AP32" s="42"/>
      <c r="AQ32" s="42"/>
      <c r="AR32" s="42"/>
      <c r="AS32" s="42"/>
      <c r="AT32" s="42"/>
      <c r="AU32" s="42"/>
      <c r="AV32" s="42"/>
      <c r="AW32" s="42"/>
      <c r="AX32" s="42"/>
      <c r="AY32" s="42"/>
      <c r="AZ32" s="42"/>
      <c r="BA32" s="42"/>
      <c r="BB32" s="42"/>
      <c r="BC32" s="42"/>
      <c r="BD32" s="42"/>
      <c r="BE32" s="42"/>
      <c r="BF32" s="42"/>
      <c r="BG32" s="42"/>
      <c r="BH32" s="42"/>
      <c r="BI32" s="42"/>
      <c r="BJ32" s="42"/>
      <c r="BK32" s="42"/>
      <c r="BL32" s="42"/>
      <c r="BM32" s="42"/>
      <c r="BN32" s="42"/>
      <c r="BO32" s="42"/>
      <c r="BP32" s="42"/>
      <c r="BQ32" s="42"/>
      <c r="BR32" s="42"/>
      <c r="BS32" s="42"/>
      <c r="BT32" s="42"/>
      <c r="BU32" s="42"/>
      <c r="BV32" s="42"/>
      <c r="BW32" s="42" t="s">
        <v>10</v>
      </c>
      <c r="BX32" s="42"/>
      <c r="BY32" s="42"/>
      <c r="BZ32" s="42"/>
      <c r="CA32" s="42"/>
      <c r="CB32" s="42"/>
      <c r="CC32" s="42"/>
      <c r="CD32" s="42"/>
      <c r="CE32" s="42"/>
      <c r="CF32" s="42"/>
      <c r="CG32" s="42"/>
      <c r="CH32" s="42"/>
      <c r="CI32" s="42"/>
      <c r="CJ32" s="42"/>
      <c r="CK32" s="42"/>
      <c r="CL32" s="42"/>
      <c r="CM32" s="42"/>
      <c r="CN32" s="42"/>
      <c r="CO32" s="42"/>
      <c r="CP32" s="42"/>
      <c r="CQ32" s="42"/>
      <c r="CR32" s="42"/>
      <c r="CS32" s="42"/>
      <c r="CT32" s="42"/>
      <c r="CU32" s="42"/>
      <c r="CV32" s="42"/>
      <c r="CW32" s="42"/>
      <c r="CX32" s="42"/>
      <c r="CY32" s="42"/>
      <c r="CZ32" s="42"/>
    </row>
  </sheetData>
  <mergeCells count="51">
    <mergeCell ref="A28:G29"/>
    <mergeCell ref="H28:BE29"/>
    <mergeCell ref="BF28:CZ29"/>
    <mergeCell ref="A24:G25"/>
    <mergeCell ref="H24:BE25"/>
    <mergeCell ref="BF24:CZ25"/>
    <mergeCell ref="A26:G27"/>
    <mergeCell ref="H26:BE27"/>
    <mergeCell ref="BF26:CZ27"/>
    <mergeCell ref="A20:G21"/>
    <mergeCell ref="H20:BE21"/>
    <mergeCell ref="BF20:CZ21"/>
    <mergeCell ref="A22:G23"/>
    <mergeCell ref="H22:BE23"/>
    <mergeCell ref="BF22:CZ23"/>
    <mergeCell ref="H14:BE15"/>
    <mergeCell ref="A16:G17"/>
    <mergeCell ref="H16:BE17"/>
    <mergeCell ref="BF16:CZ17"/>
    <mergeCell ref="A18:G19"/>
    <mergeCell ref="H18:BE19"/>
    <mergeCell ref="BF18:CZ19"/>
    <mergeCell ref="BF12:CZ12"/>
    <mergeCell ref="A13:G13"/>
    <mergeCell ref="H13:BE13"/>
    <mergeCell ref="BF13:CZ13"/>
    <mergeCell ref="H8:BE9"/>
    <mergeCell ref="A3:CZ3"/>
    <mergeCell ref="F4:CU4"/>
    <mergeCell ref="F5:CU5"/>
    <mergeCell ref="A7:G7"/>
    <mergeCell ref="H7:BE7"/>
    <mergeCell ref="BF7:CZ7"/>
    <mergeCell ref="A8:G9"/>
    <mergeCell ref="BF8:CZ9"/>
    <mergeCell ref="A14:G15"/>
    <mergeCell ref="BF14:CZ15"/>
    <mergeCell ref="A10:G10"/>
    <mergeCell ref="H10:BE10"/>
    <mergeCell ref="BF10:CZ10"/>
    <mergeCell ref="A11:G11"/>
    <mergeCell ref="H11:BE11"/>
    <mergeCell ref="BF11:CZ11"/>
    <mergeCell ref="A12:G12"/>
    <mergeCell ref="H12:BE12"/>
    <mergeCell ref="A32:AK32"/>
    <mergeCell ref="AL32:BV32"/>
    <mergeCell ref="BW32:CZ32"/>
    <mergeCell ref="A31:AK31"/>
    <mergeCell ref="AL31:BV31"/>
    <mergeCell ref="BW31:CZ31"/>
  </mergeCells>
  <pageMargins left="0.7" right="0.7" top="0.75" bottom="0.75" header="0.3" footer="0.3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E24"/>
  <sheetViews>
    <sheetView view="pageBreakPreview" topLeftCell="A16" zoomScale="160" zoomScaleNormal="100" zoomScaleSheetLayoutView="160" workbookViewId="0">
      <selection activeCell="F19" sqref="F19:AP19"/>
    </sheetView>
  </sheetViews>
  <sheetFormatPr defaultColWidth="0.85546875" defaultRowHeight="15" x14ac:dyDescent="0.25"/>
  <cols>
    <col min="1" max="16384" width="0.85546875" style="5"/>
  </cols>
  <sheetData>
    <row r="1" spans="1:109" s="1" customFormat="1" ht="15.75" x14ac:dyDescent="0.25">
      <c r="A1" s="18"/>
      <c r="B1" s="18"/>
      <c r="C1" s="18"/>
      <c r="D1" s="18"/>
      <c r="E1" s="18"/>
      <c r="DE1" s="2"/>
    </row>
    <row r="2" spans="1:109" s="1" customFormat="1" ht="15.75" x14ac:dyDescent="0.25">
      <c r="A2" s="18"/>
      <c r="B2" s="18"/>
      <c r="C2" s="18"/>
      <c r="D2" s="18"/>
      <c r="E2" s="18"/>
    </row>
    <row r="3" spans="1:109" s="1" customFormat="1" ht="94.5" customHeight="1" x14ac:dyDescent="0.25">
      <c r="A3" s="18"/>
      <c r="B3" s="18"/>
      <c r="C3" s="18"/>
      <c r="D3" s="18"/>
      <c r="E3" s="18"/>
      <c r="F3" s="68" t="s">
        <v>501</v>
      </c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  <c r="CT3" s="68"/>
      <c r="CU3" s="68"/>
      <c r="CV3" s="68"/>
      <c r="CW3" s="68"/>
      <c r="CX3" s="68"/>
      <c r="CY3" s="68"/>
      <c r="CZ3" s="68"/>
      <c r="DA3" s="68"/>
      <c r="DB3" s="68"/>
      <c r="DC3" s="68"/>
      <c r="DD3" s="68"/>
      <c r="DE3" s="68"/>
    </row>
    <row r="4" spans="1:109" ht="15.75" x14ac:dyDescent="0.25">
      <c r="K4" s="55" t="s">
        <v>96</v>
      </c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  <c r="BM4" s="55"/>
      <c r="BN4" s="55"/>
      <c r="BO4" s="55"/>
      <c r="BP4" s="55"/>
      <c r="BQ4" s="55"/>
      <c r="BR4" s="55"/>
      <c r="BS4" s="55"/>
      <c r="BT4" s="55"/>
      <c r="BU4" s="55"/>
      <c r="BV4" s="55"/>
      <c r="BW4" s="55"/>
      <c r="BX4" s="55"/>
      <c r="BY4" s="55"/>
      <c r="BZ4" s="55"/>
      <c r="CA4" s="55"/>
      <c r="CB4" s="55"/>
      <c r="CC4" s="55"/>
      <c r="CD4" s="55"/>
      <c r="CE4" s="55"/>
      <c r="CF4" s="55"/>
      <c r="CG4" s="55"/>
      <c r="CH4" s="55"/>
      <c r="CI4" s="55"/>
      <c r="CJ4" s="55"/>
      <c r="CK4" s="55"/>
      <c r="CL4" s="55"/>
      <c r="CM4" s="55"/>
      <c r="CN4" s="55"/>
      <c r="CO4" s="55"/>
      <c r="CP4" s="55"/>
      <c r="CQ4" s="55"/>
      <c r="CR4" s="55"/>
      <c r="CS4" s="55"/>
      <c r="CT4" s="55"/>
      <c r="CU4" s="55"/>
      <c r="CV4" s="55"/>
      <c r="CW4" s="55"/>
      <c r="CX4" s="55"/>
      <c r="CY4" s="55"/>
      <c r="CZ4" s="55"/>
    </row>
    <row r="5" spans="1:109" s="6" customFormat="1" ht="12.75" x14ac:dyDescent="0.2">
      <c r="K5" s="42" t="s">
        <v>0</v>
      </c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</row>
    <row r="7" spans="1:109" s="7" customFormat="1" ht="28.5" customHeight="1" x14ac:dyDescent="0.25">
      <c r="A7" s="71" t="s">
        <v>147</v>
      </c>
      <c r="B7" s="72"/>
      <c r="C7" s="72"/>
      <c r="D7" s="72"/>
      <c r="E7" s="73"/>
      <c r="F7" s="71" t="s">
        <v>16</v>
      </c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  <c r="AC7" s="73"/>
      <c r="AD7" s="71" t="s">
        <v>146</v>
      </c>
      <c r="AE7" s="72"/>
      <c r="AF7" s="72"/>
      <c r="AG7" s="72"/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/>
      <c r="AV7" s="72"/>
      <c r="AW7" s="73"/>
      <c r="AX7" s="71" t="s">
        <v>17</v>
      </c>
      <c r="AY7" s="72"/>
      <c r="AZ7" s="72"/>
      <c r="BA7" s="72"/>
      <c r="BB7" s="72"/>
      <c r="BC7" s="72"/>
      <c r="BD7" s="72"/>
      <c r="BE7" s="72"/>
      <c r="BF7" s="72"/>
      <c r="BG7" s="72"/>
      <c r="BH7" s="72"/>
      <c r="BI7" s="72"/>
      <c r="BJ7" s="72"/>
      <c r="BK7" s="72"/>
      <c r="BL7" s="72"/>
      <c r="BM7" s="72"/>
      <c r="BN7" s="72"/>
      <c r="BO7" s="72"/>
      <c r="BP7" s="72"/>
      <c r="BQ7" s="73"/>
      <c r="BR7" s="91" t="s">
        <v>18</v>
      </c>
      <c r="BS7" s="92"/>
      <c r="BT7" s="92"/>
      <c r="BU7" s="92"/>
      <c r="BV7" s="92"/>
      <c r="BW7" s="92"/>
      <c r="BX7" s="92"/>
      <c r="BY7" s="92"/>
      <c r="BZ7" s="92"/>
      <c r="CA7" s="92"/>
      <c r="CB7" s="92"/>
      <c r="CC7" s="92"/>
      <c r="CD7" s="92"/>
      <c r="CE7" s="92"/>
      <c r="CF7" s="92"/>
      <c r="CG7" s="92"/>
      <c r="CH7" s="92"/>
      <c r="CI7" s="92"/>
      <c r="CJ7" s="92"/>
      <c r="CK7" s="92"/>
      <c r="CL7" s="92"/>
      <c r="CM7" s="92"/>
      <c r="CN7" s="92"/>
      <c r="CO7" s="92"/>
      <c r="CP7" s="92"/>
      <c r="CQ7" s="92"/>
      <c r="CR7" s="92"/>
      <c r="CS7" s="92"/>
      <c r="CT7" s="92"/>
      <c r="CU7" s="92"/>
      <c r="CV7" s="92"/>
      <c r="CW7" s="92"/>
      <c r="CX7" s="92"/>
      <c r="CY7" s="92"/>
      <c r="CZ7" s="92"/>
      <c r="DA7" s="92"/>
      <c r="DB7" s="92"/>
      <c r="DC7" s="92"/>
      <c r="DD7" s="92"/>
      <c r="DE7" s="93"/>
    </row>
    <row r="8" spans="1:109" s="7" customFormat="1" ht="77.25" customHeight="1" x14ac:dyDescent="0.25">
      <c r="A8" s="88"/>
      <c r="B8" s="89"/>
      <c r="C8" s="89"/>
      <c r="D8" s="89"/>
      <c r="E8" s="90"/>
      <c r="F8" s="88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  <c r="AD8" s="88"/>
      <c r="AE8" s="89"/>
      <c r="AF8" s="89"/>
      <c r="AG8" s="89"/>
      <c r="AH8" s="89"/>
      <c r="AI8" s="89"/>
      <c r="AJ8" s="89"/>
      <c r="AK8" s="89"/>
      <c r="AL8" s="89"/>
      <c r="AM8" s="89"/>
      <c r="AN8" s="89"/>
      <c r="AO8" s="89"/>
      <c r="AP8" s="89"/>
      <c r="AQ8" s="89"/>
      <c r="AR8" s="89"/>
      <c r="AS8" s="89"/>
      <c r="AT8" s="89"/>
      <c r="AU8" s="89"/>
      <c r="AV8" s="89"/>
      <c r="AW8" s="90"/>
      <c r="AX8" s="88"/>
      <c r="AY8" s="89"/>
      <c r="AZ8" s="89"/>
      <c r="BA8" s="89"/>
      <c r="BB8" s="89"/>
      <c r="BC8" s="89"/>
      <c r="BD8" s="89"/>
      <c r="BE8" s="89"/>
      <c r="BF8" s="89"/>
      <c r="BG8" s="89"/>
      <c r="BH8" s="89"/>
      <c r="BI8" s="89"/>
      <c r="BJ8" s="89"/>
      <c r="BK8" s="89"/>
      <c r="BL8" s="89"/>
      <c r="BM8" s="89"/>
      <c r="BN8" s="89"/>
      <c r="BO8" s="89"/>
      <c r="BP8" s="89"/>
      <c r="BQ8" s="90"/>
      <c r="BR8" s="94" t="s">
        <v>482</v>
      </c>
      <c r="BS8" s="94"/>
      <c r="BT8" s="94"/>
      <c r="BU8" s="94"/>
      <c r="BV8" s="94"/>
      <c r="BW8" s="94"/>
      <c r="BX8" s="94"/>
      <c r="BY8" s="94"/>
      <c r="BZ8" s="94" t="s">
        <v>483</v>
      </c>
      <c r="CA8" s="94"/>
      <c r="CB8" s="94"/>
      <c r="CC8" s="94"/>
      <c r="CD8" s="94"/>
      <c r="CE8" s="94"/>
      <c r="CF8" s="94"/>
      <c r="CG8" s="94"/>
      <c r="CH8" s="94" t="s">
        <v>484</v>
      </c>
      <c r="CI8" s="94"/>
      <c r="CJ8" s="94"/>
      <c r="CK8" s="94"/>
      <c r="CL8" s="94"/>
      <c r="CM8" s="94"/>
      <c r="CN8" s="94"/>
      <c r="CO8" s="94"/>
      <c r="CP8" s="94" t="s">
        <v>485</v>
      </c>
      <c r="CQ8" s="94"/>
      <c r="CR8" s="94"/>
      <c r="CS8" s="94"/>
      <c r="CT8" s="94"/>
      <c r="CU8" s="94"/>
      <c r="CV8" s="94"/>
      <c r="CW8" s="94"/>
      <c r="CX8" s="94" t="s">
        <v>486</v>
      </c>
      <c r="CY8" s="94"/>
      <c r="CZ8" s="94"/>
      <c r="DA8" s="94"/>
      <c r="DB8" s="94"/>
      <c r="DC8" s="94"/>
      <c r="DD8" s="94"/>
      <c r="DE8" s="94"/>
    </row>
    <row r="9" spans="1:109" ht="106.5" customHeight="1" x14ac:dyDescent="0.25">
      <c r="A9" s="177"/>
      <c r="B9" s="178"/>
      <c r="C9" s="178"/>
      <c r="D9" s="178"/>
      <c r="E9" s="179"/>
      <c r="F9" s="180" t="s">
        <v>148</v>
      </c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8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87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  <c r="BM9" s="79"/>
      <c r="BN9" s="79"/>
      <c r="BO9" s="79"/>
      <c r="BP9" s="79"/>
      <c r="BQ9" s="79"/>
      <c r="BR9" s="80">
        <v>0</v>
      </c>
      <c r="BS9" s="81"/>
      <c r="BT9" s="81"/>
      <c r="BU9" s="81"/>
      <c r="BV9" s="81"/>
      <c r="BW9" s="81"/>
      <c r="BX9" s="81"/>
      <c r="BY9" s="82"/>
      <c r="BZ9" s="83">
        <v>0</v>
      </c>
      <c r="CA9" s="83"/>
      <c r="CB9" s="83"/>
      <c r="CC9" s="83"/>
      <c r="CD9" s="83"/>
      <c r="CE9" s="83"/>
      <c r="CF9" s="83"/>
      <c r="CG9" s="83"/>
      <c r="CH9" s="80">
        <v>0</v>
      </c>
      <c r="CI9" s="81"/>
      <c r="CJ9" s="81"/>
      <c r="CK9" s="81"/>
      <c r="CL9" s="81"/>
      <c r="CM9" s="81"/>
      <c r="CN9" s="81"/>
      <c r="CO9" s="82"/>
      <c r="CP9" s="80">
        <v>0</v>
      </c>
      <c r="CQ9" s="81"/>
      <c r="CR9" s="81"/>
      <c r="CS9" s="81"/>
      <c r="CT9" s="81"/>
      <c r="CU9" s="81"/>
      <c r="CV9" s="81"/>
      <c r="CW9" s="82"/>
      <c r="CX9" s="80">
        <v>0</v>
      </c>
      <c r="CY9" s="81"/>
      <c r="CZ9" s="81"/>
      <c r="DA9" s="81"/>
      <c r="DB9" s="81"/>
      <c r="DC9" s="81"/>
      <c r="DD9" s="81"/>
      <c r="DE9" s="82"/>
    </row>
    <row r="10" spans="1:109" ht="107.25" customHeight="1" x14ac:dyDescent="0.25">
      <c r="A10" s="177"/>
      <c r="B10" s="178"/>
      <c r="C10" s="178"/>
      <c r="D10" s="178"/>
      <c r="E10" s="179"/>
      <c r="F10" s="180" t="s">
        <v>149</v>
      </c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8"/>
      <c r="AD10" s="79"/>
      <c r="AE10" s="79"/>
      <c r="AF10" s="79"/>
      <c r="AG10" s="79"/>
      <c r="AH10" s="79"/>
      <c r="AI10" s="79"/>
      <c r="AJ10" s="79"/>
      <c r="AK10" s="79"/>
      <c r="AL10" s="79"/>
      <c r="AM10" s="79"/>
      <c r="AN10" s="79"/>
      <c r="AO10" s="79"/>
      <c r="AP10" s="79"/>
      <c r="AQ10" s="79"/>
      <c r="AR10" s="79"/>
      <c r="AS10" s="79"/>
      <c r="AT10" s="79"/>
      <c r="AU10" s="79"/>
      <c r="AV10" s="79"/>
      <c r="AW10" s="79"/>
      <c r="AX10" s="79"/>
      <c r="AY10" s="79"/>
      <c r="AZ10" s="79"/>
      <c r="BA10" s="79"/>
      <c r="BB10" s="79"/>
      <c r="BC10" s="79"/>
      <c r="BD10" s="79"/>
      <c r="BE10" s="79"/>
      <c r="BF10" s="79"/>
      <c r="BG10" s="79"/>
      <c r="BH10" s="79"/>
      <c r="BI10" s="79"/>
      <c r="BJ10" s="79"/>
      <c r="BK10" s="79"/>
      <c r="BL10" s="79"/>
      <c r="BM10" s="79"/>
      <c r="BN10" s="79"/>
      <c r="BO10" s="79"/>
      <c r="BP10" s="79"/>
      <c r="BQ10" s="79"/>
      <c r="BR10" s="80">
        <v>0</v>
      </c>
      <c r="BS10" s="81"/>
      <c r="BT10" s="81"/>
      <c r="BU10" s="81"/>
      <c r="BV10" s="81"/>
      <c r="BW10" s="81"/>
      <c r="BX10" s="81"/>
      <c r="BY10" s="82"/>
      <c r="BZ10" s="83">
        <v>0</v>
      </c>
      <c r="CA10" s="83"/>
      <c r="CB10" s="83"/>
      <c r="CC10" s="83"/>
      <c r="CD10" s="83"/>
      <c r="CE10" s="83"/>
      <c r="CF10" s="83"/>
      <c r="CG10" s="83"/>
      <c r="CH10" s="80">
        <v>0</v>
      </c>
      <c r="CI10" s="81"/>
      <c r="CJ10" s="81"/>
      <c r="CK10" s="81"/>
      <c r="CL10" s="81"/>
      <c r="CM10" s="81"/>
      <c r="CN10" s="81"/>
      <c r="CO10" s="82"/>
      <c r="CP10" s="80">
        <v>0</v>
      </c>
      <c r="CQ10" s="81"/>
      <c r="CR10" s="81"/>
      <c r="CS10" s="81"/>
      <c r="CT10" s="81"/>
      <c r="CU10" s="81"/>
      <c r="CV10" s="81"/>
      <c r="CW10" s="82"/>
      <c r="CX10" s="80">
        <v>0</v>
      </c>
      <c r="CY10" s="81"/>
      <c r="CZ10" s="81"/>
      <c r="DA10" s="81"/>
      <c r="DB10" s="81"/>
      <c r="DC10" s="81"/>
      <c r="DD10" s="81"/>
      <c r="DE10" s="82"/>
    </row>
    <row r="11" spans="1:109" ht="106.5" customHeight="1" x14ac:dyDescent="0.25">
      <c r="A11" s="177"/>
      <c r="B11" s="178"/>
      <c r="C11" s="178"/>
      <c r="D11" s="178"/>
      <c r="E11" s="179"/>
      <c r="F11" s="180" t="s">
        <v>150</v>
      </c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8"/>
      <c r="AD11" s="79"/>
      <c r="AE11" s="79"/>
      <c r="AF11" s="79"/>
      <c r="AG11" s="79"/>
      <c r="AH11" s="79"/>
      <c r="AI11" s="79"/>
      <c r="AJ11" s="79"/>
      <c r="AK11" s="79"/>
      <c r="AL11" s="79"/>
      <c r="AM11" s="79"/>
      <c r="AN11" s="79"/>
      <c r="AO11" s="79"/>
      <c r="AP11" s="79"/>
      <c r="AQ11" s="79"/>
      <c r="AR11" s="79"/>
      <c r="AS11" s="79"/>
      <c r="AT11" s="79"/>
      <c r="AU11" s="79"/>
      <c r="AV11" s="79"/>
      <c r="AW11" s="79"/>
      <c r="AX11" s="87"/>
      <c r="AY11" s="79"/>
      <c r="AZ11" s="79"/>
      <c r="BA11" s="79"/>
      <c r="BB11" s="79"/>
      <c r="BC11" s="79"/>
      <c r="BD11" s="79"/>
      <c r="BE11" s="79"/>
      <c r="BF11" s="79"/>
      <c r="BG11" s="79"/>
      <c r="BH11" s="79"/>
      <c r="BI11" s="79"/>
      <c r="BJ11" s="79"/>
      <c r="BK11" s="79"/>
      <c r="BL11" s="79"/>
      <c r="BM11" s="79"/>
      <c r="BN11" s="79"/>
      <c r="BO11" s="79"/>
      <c r="BP11" s="79"/>
      <c r="BQ11" s="79"/>
      <c r="BR11" s="80">
        <f>MIN('1.3.1.'!BF18,AVERAGE('8.1. 2023'!BA35,'8.1. 2022'!BA38,'8.1. 2021'!BA57))*(1-0.015)</f>
        <v>3.9277639751552788E-2</v>
      </c>
      <c r="BS11" s="81"/>
      <c r="BT11" s="81"/>
      <c r="BU11" s="81"/>
      <c r="BV11" s="81"/>
      <c r="BW11" s="81"/>
      <c r="BX11" s="81"/>
      <c r="BY11" s="82"/>
      <c r="BZ11" s="83">
        <f>BR11*(1-0.015)</f>
        <v>3.8688475155279498E-2</v>
      </c>
      <c r="CA11" s="83"/>
      <c r="CB11" s="83"/>
      <c r="CC11" s="83"/>
      <c r="CD11" s="83"/>
      <c r="CE11" s="83"/>
      <c r="CF11" s="83"/>
      <c r="CG11" s="83"/>
      <c r="CH11" s="83">
        <f t="shared" ref="CH11" si="0">BZ11*(1-0.015)</f>
        <v>3.8108148027950303E-2</v>
      </c>
      <c r="CI11" s="83"/>
      <c r="CJ11" s="83"/>
      <c r="CK11" s="83"/>
      <c r="CL11" s="83"/>
      <c r="CM11" s="83"/>
      <c r="CN11" s="83"/>
      <c r="CO11" s="83"/>
      <c r="CP11" s="83">
        <f t="shared" ref="CP11" si="1">CH11*(1-0.015)</f>
        <v>3.753652580753105E-2</v>
      </c>
      <c r="CQ11" s="83"/>
      <c r="CR11" s="83"/>
      <c r="CS11" s="83"/>
      <c r="CT11" s="83"/>
      <c r="CU11" s="83"/>
      <c r="CV11" s="83"/>
      <c r="CW11" s="83"/>
      <c r="CX11" s="83">
        <f t="shared" ref="CX11" si="2">CP11*(1-0.015)</f>
        <v>3.6973477920418087E-2</v>
      </c>
      <c r="CY11" s="83"/>
      <c r="CZ11" s="83"/>
      <c r="DA11" s="83"/>
      <c r="DB11" s="83"/>
      <c r="DC11" s="83"/>
      <c r="DD11" s="83"/>
      <c r="DE11" s="83"/>
    </row>
    <row r="12" spans="1:109" ht="107.25" customHeight="1" x14ac:dyDescent="0.25">
      <c r="A12" s="177"/>
      <c r="B12" s="178"/>
      <c r="C12" s="178"/>
      <c r="D12" s="178"/>
      <c r="E12" s="179"/>
      <c r="F12" s="180" t="s">
        <v>151</v>
      </c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8"/>
      <c r="AD12" s="79"/>
      <c r="AE12" s="79"/>
      <c r="AF12" s="79"/>
      <c r="AG12" s="79"/>
      <c r="AH12" s="79"/>
      <c r="AI12" s="79"/>
      <c r="AJ12" s="79"/>
      <c r="AK12" s="79"/>
      <c r="AL12" s="79"/>
      <c r="AM12" s="79"/>
      <c r="AN12" s="79"/>
      <c r="AO12" s="79"/>
      <c r="AP12" s="79"/>
      <c r="AQ12" s="79"/>
      <c r="AR12" s="79"/>
      <c r="AS12" s="79"/>
      <c r="AT12" s="79"/>
      <c r="AU12" s="79"/>
      <c r="AV12" s="79"/>
      <c r="AW12" s="79"/>
      <c r="AX12" s="79"/>
      <c r="AY12" s="79"/>
      <c r="AZ12" s="79"/>
      <c r="BA12" s="79"/>
      <c r="BB12" s="79"/>
      <c r="BC12" s="79"/>
      <c r="BD12" s="79"/>
      <c r="BE12" s="79"/>
      <c r="BF12" s="79"/>
      <c r="BG12" s="79"/>
      <c r="BH12" s="79"/>
      <c r="BI12" s="79"/>
      <c r="BJ12" s="79"/>
      <c r="BK12" s="79"/>
      <c r="BL12" s="79"/>
      <c r="BM12" s="79"/>
      <c r="BN12" s="79"/>
      <c r="BO12" s="79"/>
      <c r="BP12" s="79"/>
      <c r="BQ12" s="79"/>
      <c r="BR12" s="80">
        <f>MIN('1.3.1.'!BF26,AVERAGE('8.1. 2023'!BB35,'8.1. 2022'!BB38,'8.1. 2021'!BB57))*(1-0.015)</f>
        <v>6.7298136645962736E-2</v>
      </c>
      <c r="BS12" s="81"/>
      <c r="BT12" s="81"/>
      <c r="BU12" s="81"/>
      <c r="BV12" s="81"/>
      <c r="BW12" s="81"/>
      <c r="BX12" s="81"/>
      <c r="BY12" s="82"/>
      <c r="BZ12" s="83">
        <f>BR12*(1-0.015)</f>
        <v>6.6288664596273292E-2</v>
      </c>
      <c r="CA12" s="83"/>
      <c r="CB12" s="83"/>
      <c r="CC12" s="83"/>
      <c r="CD12" s="83"/>
      <c r="CE12" s="83"/>
      <c r="CF12" s="83"/>
      <c r="CG12" s="83"/>
      <c r="CH12" s="83">
        <f>BZ12*(1-0.015)</f>
        <v>6.5294334627329198E-2</v>
      </c>
      <c r="CI12" s="83"/>
      <c r="CJ12" s="83"/>
      <c r="CK12" s="83"/>
      <c r="CL12" s="83"/>
      <c r="CM12" s="83"/>
      <c r="CN12" s="83"/>
      <c r="CO12" s="83"/>
      <c r="CP12" s="83">
        <f t="shared" ref="CP12" si="3">CH12*(1-0.015)</f>
        <v>6.4314919607919255E-2</v>
      </c>
      <c r="CQ12" s="83"/>
      <c r="CR12" s="83"/>
      <c r="CS12" s="83"/>
      <c r="CT12" s="83"/>
      <c r="CU12" s="83"/>
      <c r="CV12" s="83"/>
      <c r="CW12" s="83"/>
      <c r="CX12" s="83">
        <f t="shared" ref="CX12" si="4">CP12*(1-0.015)</f>
        <v>6.3350195813800469E-2</v>
      </c>
      <c r="CY12" s="83"/>
      <c r="CZ12" s="83"/>
      <c r="DA12" s="83"/>
      <c r="DB12" s="83"/>
      <c r="DC12" s="83"/>
      <c r="DD12" s="83"/>
      <c r="DE12" s="83"/>
    </row>
    <row r="13" spans="1:109" ht="106.5" customHeight="1" x14ac:dyDescent="0.25">
      <c r="A13" s="177"/>
      <c r="B13" s="178"/>
      <c r="C13" s="178"/>
      <c r="D13" s="178"/>
      <c r="E13" s="179"/>
      <c r="F13" s="180" t="s">
        <v>152</v>
      </c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8"/>
      <c r="AD13" s="79"/>
      <c r="AE13" s="79"/>
      <c r="AF13" s="79"/>
      <c r="AG13" s="79"/>
      <c r="AH13" s="79"/>
      <c r="AI13" s="79"/>
      <c r="AJ13" s="79"/>
      <c r="AK13" s="79"/>
      <c r="AL13" s="79"/>
      <c r="AM13" s="79"/>
      <c r="AN13" s="79"/>
      <c r="AO13" s="79"/>
      <c r="AP13" s="79"/>
      <c r="AQ13" s="79"/>
      <c r="AR13" s="79"/>
      <c r="AS13" s="79"/>
      <c r="AT13" s="79"/>
      <c r="AU13" s="79"/>
      <c r="AV13" s="79"/>
      <c r="AW13" s="79"/>
      <c r="AX13" s="87"/>
      <c r="AY13" s="79"/>
      <c r="AZ13" s="79"/>
      <c r="BA13" s="79"/>
      <c r="BB13" s="79"/>
      <c r="BC13" s="79"/>
      <c r="BD13" s="79"/>
      <c r="BE13" s="79"/>
      <c r="BF13" s="79"/>
      <c r="BG13" s="79"/>
      <c r="BH13" s="79"/>
      <c r="BI13" s="79"/>
      <c r="BJ13" s="79"/>
      <c r="BK13" s="79"/>
      <c r="BL13" s="79"/>
      <c r="BM13" s="79"/>
      <c r="BN13" s="79"/>
      <c r="BO13" s="79"/>
      <c r="BP13" s="79"/>
      <c r="BQ13" s="79"/>
      <c r="BR13" s="80">
        <v>0</v>
      </c>
      <c r="BS13" s="81"/>
      <c r="BT13" s="81"/>
      <c r="BU13" s="81"/>
      <c r="BV13" s="81"/>
      <c r="BW13" s="81"/>
      <c r="BX13" s="81"/>
      <c r="BY13" s="82"/>
      <c r="BZ13" s="83">
        <v>0</v>
      </c>
      <c r="CA13" s="83"/>
      <c r="CB13" s="83"/>
      <c r="CC13" s="83"/>
      <c r="CD13" s="83"/>
      <c r="CE13" s="83"/>
      <c r="CF13" s="83"/>
      <c r="CG13" s="83"/>
      <c r="CH13" s="80">
        <v>0</v>
      </c>
      <c r="CI13" s="81"/>
      <c r="CJ13" s="81"/>
      <c r="CK13" s="81"/>
      <c r="CL13" s="81"/>
      <c r="CM13" s="81"/>
      <c r="CN13" s="81"/>
      <c r="CO13" s="82"/>
      <c r="CP13" s="80">
        <v>0</v>
      </c>
      <c r="CQ13" s="81"/>
      <c r="CR13" s="81"/>
      <c r="CS13" s="81"/>
      <c r="CT13" s="81"/>
      <c r="CU13" s="81"/>
      <c r="CV13" s="81"/>
      <c r="CW13" s="82"/>
      <c r="CX13" s="80">
        <v>0</v>
      </c>
      <c r="CY13" s="81"/>
      <c r="CZ13" s="81"/>
      <c r="DA13" s="81"/>
      <c r="DB13" s="81"/>
      <c r="DC13" s="81"/>
      <c r="DD13" s="81"/>
      <c r="DE13" s="82"/>
    </row>
    <row r="14" spans="1:109" ht="107.25" customHeight="1" x14ac:dyDescent="0.25">
      <c r="A14" s="177"/>
      <c r="B14" s="178"/>
      <c r="C14" s="178"/>
      <c r="D14" s="178"/>
      <c r="E14" s="179"/>
      <c r="F14" s="180" t="s">
        <v>153</v>
      </c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8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79"/>
      <c r="AU14" s="79"/>
      <c r="AV14" s="79"/>
      <c r="AW14" s="79"/>
      <c r="AX14" s="79"/>
      <c r="AY14" s="79"/>
      <c r="AZ14" s="79"/>
      <c r="BA14" s="79"/>
      <c r="BB14" s="79"/>
      <c r="BC14" s="79"/>
      <c r="BD14" s="79"/>
      <c r="BE14" s="79"/>
      <c r="BF14" s="79"/>
      <c r="BG14" s="79"/>
      <c r="BH14" s="79"/>
      <c r="BI14" s="79"/>
      <c r="BJ14" s="79"/>
      <c r="BK14" s="79"/>
      <c r="BL14" s="79"/>
      <c r="BM14" s="79"/>
      <c r="BN14" s="79"/>
      <c r="BO14" s="79"/>
      <c r="BP14" s="79"/>
      <c r="BQ14" s="79"/>
      <c r="BR14" s="80">
        <v>0</v>
      </c>
      <c r="BS14" s="81"/>
      <c r="BT14" s="81"/>
      <c r="BU14" s="81"/>
      <c r="BV14" s="81"/>
      <c r="BW14" s="81"/>
      <c r="BX14" s="81"/>
      <c r="BY14" s="82"/>
      <c r="BZ14" s="83">
        <v>0</v>
      </c>
      <c r="CA14" s="83"/>
      <c r="CB14" s="83"/>
      <c r="CC14" s="83"/>
      <c r="CD14" s="83"/>
      <c r="CE14" s="83"/>
      <c r="CF14" s="83"/>
      <c r="CG14" s="83"/>
      <c r="CH14" s="80">
        <v>0</v>
      </c>
      <c r="CI14" s="81"/>
      <c r="CJ14" s="81"/>
      <c r="CK14" s="81"/>
      <c r="CL14" s="81"/>
      <c r="CM14" s="81"/>
      <c r="CN14" s="81"/>
      <c r="CO14" s="82"/>
      <c r="CP14" s="80">
        <v>0</v>
      </c>
      <c r="CQ14" s="81"/>
      <c r="CR14" s="81"/>
      <c r="CS14" s="81"/>
      <c r="CT14" s="81"/>
      <c r="CU14" s="81"/>
      <c r="CV14" s="81"/>
      <c r="CW14" s="82"/>
      <c r="CX14" s="80">
        <v>0</v>
      </c>
      <c r="CY14" s="81"/>
      <c r="CZ14" s="81"/>
      <c r="DA14" s="81"/>
      <c r="DB14" s="81"/>
      <c r="DC14" s="81"/>
      <c r="DD14" s="81"/>
      <c r="DE14" s="82"/>
    </row>
    <row r="15" spans="1:109" ht="106.5" customHeight="1" x14ac:dyDescent="0.25">
      <c r="A15" s="177"/>
      <c r="B15" s="178"/>
      <c r="C15" s="178"/>
      <c r="D15" s="178"/>
      <c r="E15" s="179"/>
      <c r="F15" s="180" t="s">
        <v>154</v>
      </c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8"/>
      <c r="AD15" s="79"/>
      <c r="AE15" s="79"/>
      <c r="AF15" s="79"/>
      <c r="AG15" s="79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79"/>
      <c r="AX15" s="87"/>
      <c r="AY15" s="79"/>
      <c r="AZ15" s="79"/>
      <c r="BA15" s="79"/>
      <c r="BB15" s="79"/>
      <c r="BC15" s="79"/>
      <c r="BD15" s="79"/>
      <c r="BE15" s="79"/>
      <c r="BF15" s="79"/>
      <c r="BG15" s="79"/>
      <c r="BH15" s="79"/>
      <c r="BI15" s="79"/>
      <c r="BJ15" s="79"/>
      <c r="BK15" s="79"/>
      <c r="BL15" s="79"/>
      <c r="BM15" s="79"/>
      <c r="BN15" s="79"/>
      <c r="BO15" s="79"/>
      <c r="BP15" s="79"/>
      <c r="BQ15" s="79"/>
      <c r="BR15" s="80">
        <f>MIN('1.3.1.'!BF20:CZ21,AVERAGE('8.1. 2023'!BD35,'8.1. 2022'!BD38,'8.1. 2021'!BD57))*(1-0.015)</f>
        <v>4.1019135014363217E-2</v>
      </c>
      <c r="BS15" s="81"/>
      <c r="BT15" s="81"/>
      <c r="BU15" s="81"/>
      <c r="BV15" s="81"/>
      <c r="BW15" s="81"/>
      <c r="BX15" s="81"/>
      <c r="BY15" s="82"/>
      <c r="BZ15" s="83">
        <f>BR15*(1-0.015)</f>
        <v>4.040384798914777E-2</v>
      </c>
      <c r="CA15" s="83"/>
      <c r="CB15" s="83"/>
      <c r="CC15" s="83"/>
      <c r="CD15" s="83"/>
      <c r="CE15" s="83"/>
      <c r="CF15" s="83"/>
      <c r="CG15" s="83"/>
      <c r="CH15" s="83">
        <f>BZ15*(1-0.015)</f>
        <v>3.9797790269310553E-2</v>
      </c>
      <c r="CI15" s="83"/>
      <c r="CJ15" s="83"/>
      <c r="CK15" s="83"/>
      <c r="CL15" s="83"/>
      <c r="CM15" s="83"/>
      <c r="CN15" s="83"/>
      <c r="CO15" s="83"/>
      <c r="CP15" s="83">
        <f t="shared" ref="CP15:CP16" si="5">CH15*(1-0.015)</f>
        <v>3.9200823415270897E-2</v>
      </c>
      <c r="CQ15" s="83"/>
      <c r="CR15" s="83"/>
      <c r="CS15" s="83"/>
      <c r="CT15" s="83"/>
      <c r="CU15" s="83"/>
      <c r="CV15" s="83"/>
      <c r="CW15" s="83"/>
      <c r="CX15" s="83">
        <f t="shared" ref="CX15:CX16" si="6">CP15*(1-0.015)</f>
        <v>3.8612811064041831E-2</v>
      </c>
      <c r="CY15" s="83"/>
      <c r="CZ15" s="83"/>
      <c r="DA15" s="83"/>
      <c r="DB15" s="83"/>
      <c r="DC15" s="83"/>
      <c r="DD15" s="83"/>
      <c r="DE15" s="83"/>
    </row>
    <row r="16" spans="1:109" ht="107.25" customHeight="1" x14ac:dyDescent="0.25">
      <c r="A16" s="177"/>
      <c r="B16" s="178"/>
      <c r="C16" s="178"/>
      <c r="D16" s="178"/>
      <c r="E16" s="179"/>
      <c r="F16" s="180" t="s">
        <v>155</v>
      </c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8"/>
      <c r="AD16" s="79"/>
      <c r="AE16" s="79"/>
      <c r="AF16" s="79"/>
      <c r="AG16" s="79"/>
      <c r="AH16" s="79"/>
      <c r="AI16" s="79"/>
      <c r="AJ16" s="79"/>
      <c r="AK16" s="79"/>
      <c r="AL16" s="79"/>
      <c r="AM16" s="79"/>
      <c r="AN16" s="79"/>
      <c r="AO16" s="79"/>
      <c r="AP16" s="79"/>
      <c r="AQ16" s="79"/>
      <c r="AR16" s="79"/>
      <c r="AS16" s="79"/>
      <c r="AT16" s="79"/>
      <c r="AU16" s="79"/>
      <c r="AV16" s="79"/>
      <c r="AW16" s="79"/>
      <c r="AX16" s="79"/>
      <c r="AY16" s="79"/>
      <c r="AZ16" s="79"/>
      <c r="BA16" s="79"/>
      <c r="BB16" s="79"/>
      <c r="BC16" s="79"/>
      <c r="BD16" s="79"/>
      <c r="BE16" s="79"/>
      <c r="BF16" s="79"/>
      <c r="BG16" s="79"/>
      <c r="BH16" s="79"/>
      <c r="BI16" s="79"/>
      <c r="BJ16" s="79"/>
      <c r="BK16" s="79"/>
      <c r="BL16" s="79"/>
      <c r="BM16" s="79"/>
      <c r="BN16" s="79"/>
      <c r="BO16" s="79"/>
      <c r="BP16" s="79"/>
      <c r="BQ16" s="79"/>
      <c r="BR16" s="80">
        <f>MIN('1.3.1.'!BF28,AVERAGE('8.1. 2023'!BE35,'8.1. 2022'!BE38,'8.1. 2021'!BE57))*(1-0.015)</f>
        <v>6.8695212948153478E-2</v>
      </c>
      <c r="BS16" s="81"/>
      <c r="BT16" s="81"/>
      <c r="BU16" s="81"/>
      <c r="BV16" s="81"/>
      <c r="BW16" s="81"/>
      <c r="BX16" s="81"/>
      <c r="BY16" s="82"/>
      <c r="BZ16" s="83">
        <f>BR16*(1-0.015)</f>
        <v>6.7664784753931173E-2</v>
      </c>
      <c r="CA16" s="83"/>
      <c r="CB16" s="83"/>
      <c r="CC16" s="83"/>
      <c r="CD16" s="83"/>
      <c r="CE16" s="83"/>
      <c r="CF16" s="83"/>
      <c r="CG16" s="83"/>
      <c r="CH16" s="83">
        <f>BZ16*(1-0.015)</f>
        <v>6.6649812982622209E-2</v>
      </c>
      <c r="CI16" s="83"/>
      <c r="CJ16" s="83"/>
      <c r="CK16" s="83"/>
      <c r="CL16" s="83"/>
      <c r="CM16" s="83"/>
      <c r="CN16" s="83"/>
      <c r="CO16" s="83"/>
      <c r="CP16" s="83">
        <f t="shared" si="5"/>
        <v>6.5650065787882877E-2</v>
      </c>
      <c r="CQ16" s="83"/>
      <c r="CR16" s="83"/>
      <c r="CS16" s="83"/>
      <c r="CT16" s="83"/>
      <c r="CU16" s="83"/>
      <c r="CV16" s="83"/>
      <c r="CW16" s="83"/>
      <c r="CX16" s="83">
        <f t="shared" si="6"/>
        <v>6.4665314801064633E-2</v>
      </c>
      <c r="CY16" s="83"/>
      <c r="CZ16" s="83"/>
      <c r="DA16" s="83"/>
      <c r="DB16" s="83"/>
      <c r="DC16" s="83"/>
      <c r="DD16" s="83"/>
      <c r="DE16" s="83"/>
    </row>
    <row r="17" spans="1:109" ht="78" customHeight="1" x14ac:dyDescent="0.25">
      <c r="A17" s="177"/>
      <c r="B17" s="178"/>
      <c r="C17" s="178"/>
      <c r="D17" s="178"/>
      <c r="E17" s="179"/>
      <c r="F17" s="180" t="s">
        <v>19</v>
      </c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8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79"/>
      <c r="AU17" s="79"/>
      <c r="AV17" s="79"/>
      <c r="AW17" s="79"/>
      <c r="AX17" s="79"/>
      <c r="AY17" s="79"/>
      <c r="AZ17" s="79"/>
      <c r="BA17" s="79"/>
      <c r="BB17" s="79"/>
      <c r="BC17" s="79"/>
      <c r="BD17" s="79"/>
      <c r="BE17" s="79"/>
      <c r="BF17" s="79"/>
      <c r="BG17" s="79"/>
      <c r="BH17" s="79"/>
      <c r="BI17" s="79"/>
      <c r="BJ17" s="79"/>
      <c r="BK17" s="79"/>
      <c r="BL17" s="79"/>
      <c r="BM17" s="79"/>
      <c r="BN17" s="79"/>
      <c r="BO17" s="79"/>
      <c r="BP17" s="79"/>
      <c r="BQ17" s="79"/>
      <c r="BR17" s="84">
        <f>0.5*('3.1.'!CA13+'3.2.'!CA13)</f>
        <v>1</v>
      </c>
      <c r="BS17" s="85"/>
      <c r="BT17" s="85"/>
      <c r="BU17" s="85"/>
      <c r="BV17" s="85"/>
      <c r="BW17" s="85"/>
      <c r="BX17" s="85"/>
      <c r="BY17" s="86"/>
      <c r="BZ17" s="76">
        <f>BR17</f>
        <v>1</v>
      </c>
      <c r="CA17" s="76"/>
      <c r="CB17" s="76"/>
      <c r="CC17" s="76"/>
      <c r="CD17" s="76"/>
      <c r="CE17" s="76"/>
      <c r="CF17" s="76"/>
      <c r="CG17" s="76"/>
      <c r="CH17" s="76">
        <f t="shared" ref="CH17" si="7">BZ17</f>
        <v>1</v>
      </c>
      <c r="CI17" s="76"/>
      <c r="CJ17" s="76"/>
      <c r="CK17" s="76"/>
      <c r="CL17" s="76"/>
      <c r="CM17" s="76"/>
      <c r="CN17" s="76"/>
      <c r="CO17" s="76"/>
      <c r="CP17" s="76">
        <f t="shared" ref="CP17" si="8">CH17</f>
        <v>1</v>
      </c>
      <c r="CQ17" s="76"/>
      <c r="CR17" s="76"/>
      <c r="CS17" s="76"/>
      <c r="CT17" s="76"/>
      <c r="CU17" s="76"/>
      <c r="CV17" s="76"/>
      <c r="CW17" s="76"/>
      <c r="CX17" s="76">
        <f t="shared" ref="CX17" si="9">CP17</f>
        <v>1</v>
      </c>
      <c r="CY17" s="76"/>
      <c r="CZ17" s="76"/>
      <c r="DA17" s="76"/>
      <c r="DB17" s="76"/>
      <c r="DC17" s="76"/>
      <c r="DD17" s="76"/>
      <c r="DE17" s="76"/>
    </row>
    <row r="18" spans="1:109" x14ac:dyDescent="0.25"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</row>
    <row r="19" spans="1:109" s="1" customFormat="1" ht="15.75" x14ac:dyDescent="0.25">
      <c r="A19" s="18"/>
      <c r="B19" s="18"/>
      <c r="C19" s="18"/>
      <c r="D19" s="18"/>
      <c r="E19" s="18"/>
      <c r="F19" s="55" t="s">
        <v>170</v>
      </c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 t="s">
        <v>81</v>
      </c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55"/>
      <c r="CJ19" s="55"/>
      <c r="CK19" s="55"/>
      <c r="CL19" s="55"/>
      <c r="CM19" s="55"/>
      <c r="CN19" s="55"/>
      <c r="CO19" s="55"/>
      <c r="CP19" s="55"/>
      <c r="CQ19" s="55"/>
      <c r="CR19" s="55"/>
      <c r="CS19" s="55"/>
      <c r="CT19" s="55"/>
      <c r="CU19" s="55"/>
      <c r="CV19" s="55"/>
      <c r="CW19" s="55"/>
      <c r="CX19" s="55"/>
      <c r="CY19" s="55"/>
      <c r="CZ19" s="55"/>
      <c r="DA19" s="55"/>
      <c r="DB19" s="55"/>
      <c r="DC19" s="55"/>
      <c r="DD19" s="55"/>
      <c r="DE19" s="55"/>
    </row>
    <row r="20" spans="1:109" s="8" customFormat="1" ht="12.75" x14ac:dyDescent="0.25">
      <c r="F20" s="42" t="s">
        <v>8</v>
      </c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 t="s">
        <v>9</v>
      </c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  <c r="BZ20" s="42"/>
      <c r="CA20" s="42"/>
      <c r="CB20" s="42" t="s">
        <v>10</v>
      </c>
      <c r="CC20" s="42"/>
      <c r="CD20" s="42"/>
      <c r="CE20" s="42"/>
      <c r="CF20" s="42"/>
      <c r="CG20" s="42"/>
      <c r="CH20" s="42"/>
      <c r="CI20" s="42"/>
      <c r="CJ20" s="42"/>
      <c r="CK20" s="42"/>
      <c r="CL20" s="42"/>
      <c r="CM20" s="42"/>
      <c r="CN20" s="42"/>
      <c r="CO20" s="42"/>
      <c r="CP20" s="42"/>
      <c r="CQ20" s="42"/>
      <c r="CR20" s="42"/>
      <c r="CS20" s="42"/>
      <c r="CT20" s="42"/>
      <c r="CU20" s="42"/>
      <c r="CV20" s="42"/>
      <c r="CW20" s="42"/>
      <c r="CX20" s="42"/>
      <c r="CY20" s="42"/>
      <c r="CZ20" s="42"/>
      <c r="DA20" s="42"/>
      <c r="DB20" s="42"/>
      <c r="DC20" s="42"/>
      <c r="DD20" s="42"/>
      <c r="DE20" s="42"/>
    </row>
    <row r="21" spans="1:109" x14ac:dyDescent="0.25"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</row>
    <row r="22" spans="1:109" x14ac:dyDescent="0.25"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</row>
    <row r="23" spans="1:109" s="10" customFormat="1" ht="13.5" x14ac:dyDescent="0.2">
      <c r="F23" s="74" t="s">
        <v>20</v>
      </c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5"/>
      <c r="BF23" s="75"/>
      <c r="BG23" s="75"/>
      <c r="BH23" s="75"/>
      <c r="BI23" s="75"/>
      <c r="BJ23" s="75"/>
      <c r="BK23" s="75"/>
      <c r="BL23" s="75"/>
      <c r="BM23" s="75"/>
      <c r="BN23" s="75"/>
      <c r="BO23" s="75"/>
      <c r="BP23" s="75"/>
      <c r="BQ23" s="75"/>
      <c r="BR23" s="75"/>
      <c r="BS23" s="75"/>
      <c r="BT23" s="75"/>
      <c r="BU23" s="75"/>
      <c r="BV23" s="75"/>
      <c r="BW23" s="75"/>
      <c r="BX23" s="75"/>
      <c r="BY23" s="75"/>
      <c r="BZ23" s="75"/>
      <c r="CA23" s="75"/>
      <c r="CB23" s="75"/>
      <c r="CC23" s="75"/>
      <c r="CD23" s="75"/>
      <c r="CE23" s="75"/>
      <c r="CF23" s="75"/>
      <c r="CG23" s="75"/>
      <c r="CH23" s="75"/>
      <c r="CI23" s="75"/>
      <c r="CJ23" s="75"/>
      <c r="CK23" s="75"/>
      <c r="CL23" s="75"/>
      <c r="CM23" s="75"/>
      <c r="CN23" s="75"/>
      <c r="CO23" s="75"/>
      <c r="CP23" s="75"/>
      <c r="CQ23" s="75"/>
      <c r="CR23" s="75"/>
      <c r="CS23" s="75"/>
      <c r="CT23" s="75"/>
      <c r="CU23" s="75"/>
      <c r="CV23" s="75"/>
      <c r="CW23" s="75"/>
      <c r="CX23" s="75"/>
      <c r="CY23" s="75"/>
      <c r="CZ23" s="75"/>
      <c r="DA23" s="75"/>
      <c r="DB23" s="75"/>
      <c r="DC23" s="75"/>
      <c r="DD23" s="75"/>
      <c r="DE23" s="75"/>
    </row>
    <row r="24" spans="1:109" x14ac:dyDescent="0.25">
      <c r="F24" s="14" t="s">
        <v>21</v>
      </c>
    </row>
  </sheetData>
  <mergeCells count="101">
    <mergeCell ref="BR16:BY16"/>
    <mergeCell ref="BZ16:CG16"/>
    <mergeCell ref="CH16:CO16"/>
    <mergeCell ref="CP16:CW16"/>
    <mergeCell ref="CX16:DE16"/>
    <mergeCell ref="CP14:CW14"/>
    <mergeCell ref="CX14:DE14"/>
    <mergeCell ref="F17:AC17"/>
    <mergeCell ref="A15:E15"/>
    <mergeCell ref="F15:AC15"/>
    <mergeCell ref="AD15:AW15"/>
    <mergeCell ref="AX15:BQ15"/>
    <mergeCell ref="BR15:BY15"/>
    <mergeCell ref="BZ15:CG15"/>
    <mergeCell ref="CH15:CO15"/>
    <mergeCell ref="CP15:CW15"/>
    <mergeCell ref="CX15:DE15"/>
    <mergeCell ref="A16:E16"/>
    <mergeCell ref="F16:AC16"/>
    <mergeCell ref="AD16:AW16"/>
    <mergeCell ref="AX16:BQ16"/>
    <mergeCell ref="AD14:AW14"/>
    <mergeCell ref="AX14:BQ14"/>
    <mergeCell ref="BR14:BY14"/>
    <mergeCell ref="BZ14:CG14"/>
    <mergeCell ref="CH14:CO14"/>
    <mergeCell ref="CP12:CW12"/>
    <mergeCell ref="CX12:DE12"/>
    <mergeCell ref="A13:E13"/>
    <mergeCell ref="F13:AC13"/>
    <mergeCell ref="AD13:AW13"/>
    <mergeCell ref="AX13:BQ13"/>
    <mergeCell ref="BR13:BY13"/>
    <mergeCell ref="BZ13:CG13"/>
    <mergeCell ref="CH13:CO13"/>
    <mergeCell ref="CP13:CW13"/>
    <mergeCell ref="CX13:DE13"/>
    <mergeCell ref="AD12:AW12"/>
    <mergeCell ref="AX12:BQ12"/>
    <mergeCell ref="BR12:BY12"/>
    <mergeCell ref="BZ12:CG12"/>
    <mergeCell ref="CH12:CO12"/>
    <mergeCell ref="BR11:BY11"/>
    <mergeCell ref="BZ11:CG11"/>
    <mergeCell ref="CH11:CO11"/>
    <mergeCell ref="CP11:CW11"/>
    <mergeCell ref="CX11:DE11"/>
    <mergeCell ref="A7:E8"/>
    <mergeCell ref="A9:E9"/>
    <mergeCell ref="A10:E10"/>
    <mergeCell ref="A17:E17"/>
    <mergeCell ref="F9:AC9"/>
    <mergeCell ref="F10:AC10"/>
    <mergeCell ref="A11:E11"/>
    <mergeCell ref="F11:AC11"/>
    <mergeCell ref="A12:E12"/>
    <mergeCell ref="F12:AC12"/>
    <mergeCell ref="A14:E14"/>
    <mergeCell ref="F14:AC14"/>
    <mergeCell ref="F3:DE3"/>
    <mergeCell ref="K4:CZ4"/>
    <mergeCell ref="K5:CZ5"/>
    <mergeCell ref="F7:AC8"/>
    <mergeCell ref="AD7:AW8"/>
    <mergeCell ref="AX7:BQ8"/>
    <mergeCell ref="BR7:DE7"/>
    <mergeCell ref="BR8:BY8"/>
    <mergeCell ref="BZ8:CG8"/>
    <mergeCell ref="CH8:CO8"/>
    <mergeCell ref="CP8:CW8"/>
    <mergeCell ref="CX8:DE8"/>
    <mergeCell ref="AD9:AW9"/>
    <mergeCell ref="AX9:BQ9"/>
    <mergeCell ref="BR9:BY9"/>
    <mergeCell ref="BZ9:CG9"/>
    <mergeCell ref="CH9:CO9"/>
    <mergeCell ref="CP9:CW9"/>
    <mergeCell ref="CX9:DE9"/>
    <mergeCell ref="CP10:CW10"/>
    <mergeCell ref="CX10:DE10"/>
    <mergeCell ref="CH17:CO17"/>
    <mergeCell ref="CP17:CW17"/>
    <mergeCell ref="CX17:DE17"/>
    <mergeCell ref="AD10:AW10"/>
    <mergeCell ref="AX10:BQ10"/>
    <mergeCell ref="BR10:BY10"/>
    <mergeCell ref="BZ10:CG10"/>
    <mergeCell ref="CH10:CO10"/>
    <mergeCell ref="AD17:AW17"/>
    <mergeCell ref="AX17:BQ17"/>
    <mergeCell ref="BR17:BY17"/>
    <mergeCell ref="BZ17:CG17"/>
    <mergeCell ref="AD11:AW11"/>
    <mergeCell ref="AX11:BQ11"/>
    <mergeCell ref="F23:DE23"/>
    <mergeCell ref="F19:AP19"/>
    <mergeCell ref="AQ19:CA19"/>
    <mergeCell ref="CB19:DE19"/>
    <mergeCell ref="F20:AP20"/>
    <mergeCell ref="AQ20:CA20"/>
    <mergeCell ref="CB20:DE20"/>
  </mergeCells>
  <pageMargins left="0.7" right="0.7" top="0.75" bottom="0.75" header="0.3" footer="0.3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CZ25"/>
  <sheetViews>
    <sheetView view="pageBreakPreview" zoomScaleNormal="100" zoomScaleSheetLayoutView="100" workbookViewId="0">
      <selection activeCell="H17" sqref="H17:BD18"/>
    </sheetView>
  </sheetViews>
  <sheetFormatPr defaultColWidth="0.85546875" defaultRowHeight="15" x14ac:dyDescent="0.25"/>
  <cols>
    <col min="1" max="16384" width="0.85546875" style="5"/>
  </cols>
  <sheetData>
    <row r="1" spans="1:104" s="1" customFormat="1" ht="15.75" x14ac:dyDescent="0.25">
      <c r="CZ1" s="2"/>
    </row>
    <row r="2" spans="1:104" s="1" customFormat="1" ht="15.75" x14ac:dyDescent="0.25"/>
    <row r="3" spans="1:104" s="1" customFormat="1" ht="30" customHeight="1" x14ac:dyDescent="0.25">
      <c r="A3" s="68" t="s">
        <v>22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  <c r="CT3" s="68"/>
      <c r="CU3" s="68"/>
      <c r="CV3" s="68"/>
      <c r="CW3" s="68"/>
      <c r="CX3" s="68"/>
      <c r="CY3" s="68"/>
      <c r="CZ3" s="68"/>
    </row>
    <row r="4" spans="1:104" s="1" customFormat="1" ht="15.75" x14ac:dyDescent="0.2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</row>
    <row r="5" spans="1:104" ht="15.75" x14ac:dyDescent="0.25">
      <c r="F5" s="55" t="s">
        <v>96</v>
      </c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  <c r="BM5" s="55"/>
      <c r="BN5" s="55"/>
      <c r="BO5" s="55"/>
      <c r="BP5" s="55"/>
      <c r="BQ5" s="55"/>
      <c r="BR5" s="55"/>
      <c r="BS5" s="55"/>
      <c r="BT5" s="55"/>
      <c r="BU5" s="55"/>
      <c r="BV5" s="55"/>
      <c r="BW5" s="55"/>
      <c r="BX5" s="55"/>
      <c r="BY5" s="55"/>
      <c r="BZ5" s="55"/>
      <c r="CA5" s="55"/>
      <c r="CB5" s="55"/>
      <c r="CC5" s="55"/>
      <c r="CD5" s="55"/>
      <c r="CE5" s="55"/>
      <c r="CF5" s="55"/>
      <c r="CG5" s="55"/>
      <c r="CH5" s="55"/>
      <c r="CI5" s="55"/>
      <c r="CJ5" s="55"/>
      <c r="CK5" s="55"/>
      <c r="CL5" s="55"/>
      <c r="CM5" s="55"/>
      <c r="CN5" s="55"/>
      <c r="CO5" s="55"/>
      <c r="CP5" s="55"/>
      <c r="CQ5" s="55"/>
      <c r="CR5" s="55"/>
      <c r="CS5" s="55"/>
      <c r="CT5" s="55"/>
      <c r="CU5" s="55"/>
    </row>
    <row r="6" spans="1:104" s="6" customFormat="1" ht="12.75" x14ac:dyDescent="0.2">
      <c r="F6" s="42" t="s">
        <v>23</v>
      </c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</row>
    <row r="8" spans="1:104" s="11" customFormat="1" ht="126.75" customHeight="1" x14ac:dyDescent="0.25">
      <c r="A8" s="69" t="s">
        <v>11</v>
      </c>
      <c r="B8" s="70"/>
      <c r="C8" s="70"/>
      <c r="D8" s="70"/>
      <c r="E8" s="70"/>
      <c r="F8" s="70"/>
      <c r="G8" s="71" t="s">
        <v>24</v>
      </c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  <c r="AB8" s="72"/>
      <c r="AC8" s="72"/>
      <c r="AD8" s="72"/>
      <c r="AE8" s="72"/>
      <c r="AF8" s="72"/>
      <c r="AG8" s="72"/>
      <c r="AH8" s="72"/>
      <c r="AI8" s="72"/>
      <c r="AJ8" s="72"/>
      <c r="AK8" s="72"/>
      <c r="AL8" s="72"/>
      <c r="AM8" s="72"/>
      <c r="AN8" s="72"/>
      <c r="AO8" s="72"/>
      <c r="AP8" s="72"/>
      <c r="AQ8" s="72"/>
      <c r="AR8" s="72"/>
      <c r="AS8" s="72"/>
      <c r="AT8" s="72"/>
      <c r="AU8" s="72"/>
      <c r="AV8" s="72"/>
      <c r="AW8" s="72"/>
      <c r="AX8" s="72"/>
      <c r="AY8" s="72"/>
      <c r="AZ8" s="72"/>
      <c r="BA8" s="72"/>
      <c r="BB8" s="72"/>
      <c r="BC8" s="72"/>
      <c r="BD8" s="73"/>
      <c r="BE8" s="71" t="s">
        <v>25</v>
      </c>
      <c r="BF8" s="72"/>
      <c r="BG8" s="72"/>
      <c r="BH8" s="72"/>
      <c r="BI8" s="72"/>
      <c r="BJ8" s="72"/>
      <c r="BK8" s="72"/>
      <c r="BL8" s="72"/>
      <c r="BM8" s="72"/>
      <c r="BN8" s="72"/>
      <c r="BO8" s="72"/>
      <c r="BP8" s="72"/>
      <c r="BQ8" s="72"/>
      <c r="BR8" s="72"/>
      <c r="BS8" s="72"/>
      <c r="BT8" s="72"/>
      <c r="BU8" s="72"/>
      <c r="BV8" s="72"/>
      <c r="BW8" s="72"/>
      <c r="BX8" s="72"/>
      <c r="BY8" s="72"/>
      <c r="BZ8" s="72"/>
      <c r="CA8" s="72"/>
      <c r="CB8" s="73"/>
      <c r="CC8" s="71" t="s">
        <v>26</v>
      </c>
      <c r="CD8" s="72"/>
      <c r="CE8" s="72"/>
      <c r="CF8" s="72"/>
      <c r="CG8" s="72"/>
      <c r="CH8" s="72"/>
      <c r="CI8" s="72"/>
      <c r="CJ8" s="72"/>
      <c r="CK8" s="72"/>
      <c r="CL8" s="72"/>
      <c r="CM8" s="72"/>
      <c r="CN8" s="72"/>
      <c r="CO8" s="72"/>
      <c r="CP8" s="72"/>
      <c r="CQ8" s="72"/>
      <c r="CR8" s="72"/>
      <c r="CS8" s="72"/>
      <c r="CT8" s="72"/>
      <c r="CU8" s="72"/>
      <c r="CV8" s="72"/>
      <c r="CW8" s="72"/>
      <c r="CX8" s="72"/>
      <c r="CY8" s="72"/>
      <c r="CZ8" s="73"/>
    </row>
    <row r="9" spans="1:104" s="7" customFormat="1" ht="45" customHeight="1" x14ac:dyDescent="0.25">
      <c r="A9" s="101" t="s">
        <v>1</v>
      </c>
      <c r="B9" s="101"/>
      <c r="C9" s="101"/>
      <c r="D9" s="101"/>
      <c r="E9" s="101"/>
      <c r="F9" s="101"/>
      <c r="G9" s="16"/>
      <c r="H9" s="77" t="s">
        <v>113</v>
      </c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8"/>
      <c r="BE9" s="120">
        <v>1209.607</v>
      </c>
      <c r="BF9" s="120"/>
      <c r="BG9" s="120"/>
      <c r="BH9" s="120"/>
      <c r="BI9" s="120"/>
      <c r="BJ9" s="120"/>
      <c r="BK9" s="120"/>
      <c r="BL9" s="120"/>
      <c r="BM9" s="120"/>
      <c r="BN9" s="120"/>
      <c r="BO9" s="120"/>
      <c r="BP9" s="120"/>
      <c r="BQ9" s="120"/>
      <c r="BR9" s="120"/>
      <c r="BS9" s="120"/>
      <c r="BT9" s="120"/>
      <c r="BU9" s="120"/>
      <c r="BV9" s="120"/>
      <c r="BW9" s="120"/>
      <c r="BX9" s="120"/>
      <c r="BY9" s="120"/>
      <c r="BZ9" s="120"/>
      <c r="CA9" s="120"/>
      <c r="CB9" s="120"/>
      <c r="CC9" s="105" t="s">
        <v>87</v>
      </c>
      <c r="CD9" s="105"/>
      <c r="CE9" s="105"/>
      <c r="CF9" s="105"/>
      <c r="CG9" s="105"/>
      <c r="CH9" s="105"/>
      <c r="CI9" s="105"/>
      <c r="CJ9" s="105"/>
      <c r="CK9" s="105"/>
      <c r="CL9" s="105"/>
      <c r="CM9" s="105"/>
      <c r="CN9" s="105"/>
      <c r="CO9" s="105"/>
      <c r="CP9" s="105"/>
      <c r="CQ9" s="105"/>
      <c r="CR9" s="105"/>
      <c r="CS9" s="105"/>
      <c r="CT9" s="105"/>
      <c r="CU9" s="105"/>
      <c r="CV9" s="105"/>
      <c r="CW9" s="105"/>
      <c r="CX9" s="105"/>
      <c r="CY9" s="105"/>
      <c r="CZ9" s="105"/>
    </row>
    <row r="10" spans="1:104" s="7" customFormat="1" ht="45" customHeight="1" x14ac:dyDescent="0.25">
      <c r="A10" s="101" t="s">
        <v>27</v>
      </c>
      <c r="B10" s="101"/>
      <c r="C10" s="101"/>
      <c r="D10" s="101"/>
      <c r="E10" s="101"/>
      <c r="F10" s="101"/>
      <c r="G10" s="16"/>
      <c r="H10" s="77" t="s">
        <v>28</v>
      </c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8"/>
      <c r="BE10" s="120">
        <v>169.65600000000001</v>
      </c>
      <c r="BF10" s="120"/>
      <c r="BG10" s="120"/>
      <c r="BH10" s="120"/>
      <c r="BI10" s="120"/>
      <c r="BJ10" s="120"/>
      <c r="BK10" s="120"/>
      <c r="BL10" s="120"/>
      <c r="BM10" s="120"/>
      <c r="BN10" s="120"/>
      <c r="BO10" s="120"/>
      <c r="BP10" s="120"/>
      <c r="BQ10" s="120"/>
      <c r="BR10" s="120"/>
      <c r="BS10" s="120"/>
      <c r="BT10" s="120"/>
      <c r="BU10" s="120"/>
      <c r="BV10" s="120"/>
      <c r="BW10" s="120"/>
      <c r="BX10" s="120"/>
      <c r="BY10" s="120"/>
      <c r="BZ10" s="120"/>
      <c r="CA10" s="120"/>
      <c r="CB10" s="120"/>
      <c r="CC10" s="105" t="s">
        <v>87</v>
      </c>
      <c r="CD10" s="105"/>
      <c r="CE10" s="105"/>
      <c r="CF10" s="105"/>
      <c r="CG10" s="105"/>
      <c r="CH10" s="105"/>
      <c r="CI10" s="105"/>
      <c r="CJ10" s="105"/>
      <c r="CK10" s="105"/>
      <c r="CL10" s="105"/>
      <c r="CM10" s="105"/>
      <c r="CN10" s="105"/>
      <c r="CO10" s="105"/>
      <c r="CP10" s="105"/>
      <c r="CQ10" s="105"/>
      <c r="CR10" s="105"/>
      <c r="CS10" s="105"/>
      <c r="CT10" s="105"/>
      <c r="CU10" s="105"/>
      <c r="CV10" s="105"/>
      <c r="CW10" s="105"/>
      <c r="CX10" s="105"/>
      <c r="CY10" s="105"/>
      <c r="CZ10" s="105"/>
    </row>
    <row r="11" spans="1:104" s="7" customFormat="1" ht="15" customHeight="1" x14ac:dyDescent="0.25">
      <c r="A11" s="43" t="s">
        <v>2</v>
      </c>
      <c r="B11" s="44"/>
      <c r="C11" s="44"/>
      <c r="D11" s="44"/>
      <c r="E11" s="44"/>
      <c r="F11" s="45"/>
      <c r="G11" s="49"/>
      <c r="H11" s="51" t="s">
        <v>29</v>
      </c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  <c r="AP11" s="51"/>
      <c r="AQ11" s="51"/>
      <c r="AR11" s="51"/>
      <c r="AS11" s="51"/>
      <c r="AT11" s="51"/>
      <c r="AU11" s="51"/>
      <c r="AV11" s="51"/>
      <c r="AW11" s="51"/>
      <c r="AX11" s="51"/>
      <c r="AY11" s="51"/>
      <c r="AZ11" s="51"/>
      <c r="BA11" s="51"/>
      <c r="BB11" s="51"/>
      <c r="BC11" s="51"/>
      <c r="BD11" s="52"/>
      <c r="BE11" s="114">
        <f>BE10/BE9*100</f>
        <v>14.025712483476038</v>
      </c>
      <c r="BF11" s="115"/>
      <c r="BG11" s="115"/>
      <c r="BH11" s="115"/>
      <c r="BI11" s="115"/>
      <c r="BJ11" s="115"/>
      <c r="BK11" s="115"/>
      <c r="BL11" s="115"/>
      <c r="BM11" s="115"/>
      <c r="BN11" s="115"/>
      <c r="BO11" s="115"/>
      <c r="BP11" s="115"/>
      <c r="BQ11" s="115"/>
      <c r="BR11" s="115"/>
      <c r="BS11" s="115"/>
      <c r="BT11" s="115"/>
      <c r="BU11" s="115"/>
      <c r="BV11" s="115"/>
      <c r="BW11" s="115"/>
      <c r="BX11" s="115"/>
      <c r="BY11" s="115"/>
      <c r="BZ11" s="115"/>
      <c r="CA11" s="115"/>
      <c r="CB11" s="116"/>
      <c r="CC11" s="108" t="s">
        <v>87</v>
      </c>
      <c r="CD11" s="109"/>
      <c r="CE11" s="109"/>
      <c r="CF11" s="109"/>
      <c r="CG11" s="109"/>
      <c r="CH11" s="109"/>
      <c r="CI11" s="109"/>
      <c r="CJ11" s="109"/>
      <c r="CK11" s="109"/>
      <c r="CL11" s="109"/>
      <c r="CM11" s="109"/>
      <c r="CN11" s="109"/>
      <c r="CO11" s="109"/>
      <c r="CP11" s="109"/>
      <c r="CQ11" s="109"/>
      <c r="CR11" s="109"/>
      <c r="CS11" s="109"/>
      <c r="CT11" s="109"/>
      <c r="CU11" s="109"/>
      <c r="CV11" s="109"/>
      <c r="CW11" s="109"/>
      <c r="CX11" s="109"/>
      <c r="CY11" s="109"/>
      <c r="CZ11" s="110"/>
    </row>
    <row r="12" spans="1:104" s="7" customFormat="1" ht="45" customHeight="1" x14ac:dyDescent="0.25">
      <c r="A12" s="46"/>
      <c r="B12" s="47"/>
      <c r="C12" s="47"/>
      <c r="D12" s="47"/>
      <c r="E12" s="47"/>
      <c r="F12" s="48"/>
      <c r="G12" s="50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4"/>
      <c r="BE12" s="117"/>
      <c r="BF12" s="118"/>
      <c r="BG12" s="118"/>
      <c r="BH12" s="118"/>
      <c r="BI12" s="118"/>
      <c r="BJ12" s="118"/>
      <c r="BK12" s="118"/>
      <c r="BL12" s="118"/>
      <c r="BM12" s="118"/>
      <c r="BN12" s="118"/>
      <c r="BO12" s="118"/>
      <c r="BP12" s="118"/>
      <c r="BQ12" s="118"/>
      <c r="BR12" s="118"/>
      <c r="BS12" s="118"/>
      <c r="BT12" s="118"/>
      <c r="BU12" s="118"/>
      <c r="BV12" s="118"/>
      <c r="BW12" s="118"/>
      <c r="BX12" s="118"/>
      <c r="BY12" s="118"/>
      <c r="BZ12" s="118"/>
      <c r="CA12" s="118"/>
      <c r="CB12" s="119"/>
      <c r="CC12" s="111"/>
      <c r="CD12" s="112"/>
      <c r="CE12" s="112"/>
      <c r="CF12" s="112"/>
      <c r="CG12" s="112"/>
      <c r="CH12" s="112"/>
      <c r="CI12" s="112"/>
      <c r="CJ12" s="112"/>
      <c r="CK12" s="112"/>
      <c r="CL12" s="112"/>
      <c r="CM12" s="112"/>
      <c r="CN12" s="112"/>
      <c r="CO12" s="112"/>
      <c r="CP12" s="112"/>
      <c r="CQ12" s="112"/>
      <c r="CR12" s="112"/>
      <c r="CS12" s="112"/>
      <c r="CT12" s="112"/>
      <c r="CU12" s="112"/>
      <c r="CV12" s="112"/>
      <c r="CW12" s="112"/>
      <c r="CX12" s="112"/>
      <c r="CY12" s="112"/>
      <c r="CZ12" s="113"/>
    </row>
    <row r="13" spans="1:104" s="7" customFormat="1" ht="15" customHeight="1" x14ac:dyDescent="0.25">
      <c r="A13" s="43" t="s">
        <v>3</v>
      </c>
      <c r="B13" s="44"/>
      <c r="C13" s="44"/>
      <c r="D13" s="44"/>
      <c r="E13" s="44"/>
      <c r="F13" s="45"/>
      <c r="G13" s="49"/>
      <c r="H13" s="51" t="s">
        <v>30</v>
      </c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  <c r="AS13" s="51"/>
      <c r="AT13" s="51"/>
      <c r="AU13" s="51"/>
      <c r="AV13" s="51"/>
      <c r="AW13" s="51"/>
      <c r="AX13" s="51"/>
      <c r="AY13" s="51"/>
      <c r="AZ13" s="51"/>
      <c r="BA13" s="51"/>
      <c r="BB13" s="51"/>
      <c r="BC13" s="51"/>
      <c r="BD13" s="52"/>
      <c r="BE13" s="62">
        <f>'1.3.1.'!BF8</f>
        <v>12854</v>
      </c>
      <c r="BF13" s="63"/>
      <c r="BG13" s="63"/>
      <c r="BH13" s="63"/>
      <c r="BI13" s="63"/>
      <c r="BJ13" s="63"/>
      <c r="BK13" s="63"/>
      <c r="BL13" s="63"/>
      <c r="BM13" s="63"/>
      <c r="BN13" s="63"/>
      <c r="BO13" s="63"/>
      <c r="BP13" s="63"/>
      <c r="BQ13" s="63"/>
      <c r="BR13" s="63"/>
      <c r="BS13" s="63"/>
      <c r="BT13" s="63"/>
      <c r="BU13" s="63"/>
      <c r="BV13" s="63"/>
      <c r="BW13" s="63"/>
      <c r="BX13" s="63"/>
      <c r="BY13" s="63"/>
      <c r="BZ13" s="63"/>
      <c r="CA13" s="63"/>
      <c r="CB13" s="64"/>
      <c r="CC13" s="108" t="s">
        <v>88</v>
      </c>
      <c r="CD13" s="109"/>
      <c r="CE13" s="109"/>
      <c r="CF13" s="109"/>
      <c r="CG13" s="109"/>
      <c r="CH13" s="109"/>
      <c r="CI13" s="109"/>
      <c r="CJ13" s="109"/>
      <c r="CK13" s="109"/>
      <c r="CL13" s="109"/>
      <c r="CM13" s="109"/>
      <c r="CN13" s="109"/>
      <c r="CO13" s="109"/>
      <c r="CP13" s="109"/>
      <c r="CQ13" s="109"/>
      <c r="CR13" s="109"/>
      <c r="CS13" s="109"/>
      <c r="CT13" s="109"/>
      <c r="CU13" s="109"/>
      <c r="CV13" s="109"/>
      <c r="CW13" s="109"/>
      <c r="CX13" s="109"/>
      <c r="CY13" s="109"/>
      <c r="CZ13" s="110"/>
    </row>
    <row r="14" spans="1:104" s="7" customFormat="1" ht="60" customHeight="1" x14ac:dyDescent="0.25">
      <c r="A14" s="46"/>
      <c r="B14" s="47"/>
      <c r="C14" s="47"/>
      <c r="D14" s="47"/>
      <c r="E14" s="47"/>
      <c r="F14" s="48"/>
      <c r="G14" s="50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4"/>
      <c r="BE14" s="65"/>
      <c r="BF14" s="66"/>
      <c r="BG14" s="66"/>
      <c r="BH14" s="66"/>
      <c r="BI14" s="66"/>
      <c r="BJ14" s="66"/>
      <c r="BK14" s="66"/>
      <c r="BL14" s="66"/>
      <c r="BM14" s="66"/>
      <c r="BN14" s="66"/>
      <c r="BO14" s="66"/>
      <c r="BP14" s="66"/>
      <c r="BQ14" s="66"/>
      <c r="BR14" s="66"/>
      <c r="BS14" s="66"/>
      <c r="BT14" s="66"/>
      <c r="BU14" s="66"/>
      <c r="BV14" s="66"/>
      <c r="BW14" s="66"/>
      <c r="BX14" s="66"/>
      <c r="BY14" s="66"/>
      <c r="BZ14" s="66"/>
      <c r="CA14" s="66"/>
      <c r="CB14" s="67"/>
      <c r="CC14" s="111"/>
      <c r="CD14" s="112"/>
      <c r="CE14" s="112"/>
      <c r="CF14" s="112"/>
      <c r="CG14" s="112"/>
      <c r="CH14" s="112"/>
      <c r="CI14" s="112"/>
      <c r="CJ14" s="112"/>
      <c r="CK14" s="112"/>
      <c r="CL14" s="112"/>
      <c r="CM14" s="112"/>
      <c r="CN14" s="112"/>
      <c r="CO14" s="112"/>
      <c r="CP14" s="112"/>
      <c r="CQ14" s="112"/>
      <c r="CR14" s="112"/>
      <c r="CS14" s="112"/>
      <c r="CT14" s="112"/>
      <c r="CU14" s="112"/>
      <c r="CV14" s="112"/>
      <c r="CW14" s="112"/>
      <c r="CX14" s="112"/>
      <c r="CY14" s="112"/>
      <c r="CZ14" s="113"/>
    </row>
    <row r="15" spans="1:104" s="7" customFormat="1" ht="45" customHeight="1" x14ac:dyDescent="0.25">
      <c r="A15" s="101" t="s">
        <v>4</v>
      </c>
      <c r="B15" s="101"/>
      <c r="C15" s="101"/>
      <c r="D15" s="101"/>
      <c r="E15" s="101"/>
      <c r="F15" s="101"/>
      <c r="G15" s="16"/>
      <c r="H15" s="77" t="s">
        <v>31</v>
      </c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7"/>
      <c r="AW15" s="77"/>
      <c r="AX15" s="77"/>
      <c r="AY15" s="77"/>
      <c r="AZ15" s="77"/>
      <c r="BA15" s="77"/>
      <c r="BB15" s="77"/>
      <c r="BC15" s="77"/>
      <c r="BD15" s="78"/>
      <c r="BE15" s="102">
        <v>1932</v>
      </c>
      <c r="BF15" s="103"/>
      <c r="BG15" s="103"/>
      <c r="BH15" s="103"/>
      <c r="BI15" s="103"/>
      <c r="BJ15" s="103"/>
      <c r="BK15" s="103"/>
      <c r="BL15" s="103"/>
      <c r="BM15" s="103"/>
      <c r="BN15" s="103"/>
      <c r="BO15" s="103"/>
      <c r="BP15" s="103"/>
      <c r="BQ15" s="103"/>
      <c r="BR15" s="103"/>
      <c r="BS15" s="103"/>
      <c r="BT15" s="103"/>
      <c r="BU15" s="103"/>
      <c r="BV15" s="103"/>
      <c r="BW15" s="103"/>
      <c r="BX15" s="103"/>
      <c r="BY15" s="103"/>
      <c r="BZ15" s="103"/>
      <c r="CA15" s="103"/>
      <c r="CB15" s="104"/>
      <c r="CC15" s="105" t="s">
        <v>87</v>
      </c>
      <c r="CD15" s="105"/>
      <c r="CE15" s="105"/>
      <c r="CF15" s="105"/>
      <c r="CG15" s="105"/>
      <c r="CH15" s="105"/>
      <c r="CI15" s="105"/>
      <c r="CJ15" s="105"/>
      <c r="CK15" s="105"/>
      <c r="CL15" s="105"/>
      <c r="CM15" s="105"/>
      <c r="CN15" s="105"/>
      <c r="CO15" s="105"/>
      <c r="CP15" s="105"/>
      <c r="CQ15" s="105"/>
      <c r="CR15" s="105"/>
      <c r="CS15" s="105"/>
      <c r="CT15" s="105"/>
      <c r="CU15" s="105"/>
      <c r="CV15" s="105"/>
      <c r="CW15" s="105"/>
      <c r="CX15" s="105"/>
      <c r="CY15" s="105"/>
      <c r="CZ15" s="105"/>
    </row>
    <row r="16" spans="1:104" s="7" customFormat="1" ht="74.25" customHeight="1" x14ac:dyDescent="0.25">
      <c r="A16" s="101" t="s">
        <v>5</v>
      </c>
      <c r="B16" s="101"/>
      <c r="C16" s="101"/>
      <c r="D16" s="101"/>
      <c r="E16" s="101"/>
      <c r="F16" s="101"/>
      <c r="G16" s="16"/>
      <c r="H16" s="106" t="s">
        <v>32</v>
      </c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106"/>
      <c r="AU16" s="106"/>
      <c r="AV16" s="106"/>
      <c r="AW16" s="106"/>
      <c r="AX16" s="106"/>
      <c r="AY16" s="106"/>
      <c r="AZ16" s="106"/>
      <c r="BA16" s="106"/>
      <c r="BB16" s="106"/>
      <c r="BC16" s="106"/>
      <c r="BD16" s="107"/>
      <c r="BE16" s="102" t="s">
        <v>85</v>
      </c>
      <c r="BF16" s="103"/>
      <c r="BG16" s="103"/>
      <c r="BH16" s="103"/>
      <c r="BI16" s="103"/>
      <c r="BJ16" s="103"/>
      <c r="BK16" s="103"/>
      <c r="BL16" s="103"/>
      <c r="BM16" s="103"/>
      <c r="BN16" s="103"/>
      <c r="BO16" s="103"/>
      <c r="BP16" s="103"/>
      <c r="BQ16" s="103"/>
      <c r="BR16" s="103"/>
      <c r="BS16" s="103"/>
      <c r="BT16" s="103"/>
      <c r="BU16" s="103"/>
      <c r="BV16" s="103"/>
      <c r="BW16" s="103"/>
      <c r="BX16" s="103"/>
      <c r="BY16" s="103"/>
      <c r="BZ16" s="103"/>
      <c r="CA16" s="103"/>
      <c r="CB16" s="104"/>
      <c r="CC16" s="105" t="s">
        <v>84</v>
      </c>
      <c r="CD16" s="105"/>
      <c r="CE16" s="105"/>
      <c r="CF16" s="105"/>
      <c r="CG16" s="105"/>
      <c r="CH16" s="105"/>
      <c r="CI16" s="105"/>
      <c r="CJ16" s="105"/>
      <c r="CK16" s="105"/>
      <c r="CL16" s="105"/>
      <c r="CM16" s="105"/>
      <c r="CN16" s="105"/>
      <c r="CO16" s="105"/>
      <c r="CP16" s="105"/>
      <c r="CQ16" s="105"/>
      <c r="CR16" s="105"/>
      <c r="CS16" s="105"/>
      <c r="CT16" s="105"/>
      <c r="CU16" s="105"/>
      <c r="CV16" s="105"/>
      <c r="CW16" s="105"/>
      <c r="CX16" s="105"/>
      <c r="CY16" s="105"/>
      <c r="CZ16" s="105"/>
    </row>
    <row r="17" spans="1:104" s="7" customFormat="1" ht="15" customHeight="1" x14ac:dyDescent="0.25">
      <c r="A17" s="43" t="s">
        <v>6</v>
      </c>
      <c r="B17" s="44"/>
      <c r="C17" s="44"/>
      <c r="D17" s="44"/>
      <c r="E17" s="44"/>
      <c r="F17" s="45"/>
      <c r="G17" s="49"/>
      <c r="H17" s="51" t="s">
        <v>33</v>
      </c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51"/>
      <c r="AR17" s="51"/>
      <c r="AS17" s="51"/>
      <c r="AT17" s="51"/>
      <c r="AU17" s="51"/>
      <c r="AV17" s="51"/>
      <c r="AW17" s="51"/>
      <c r="AX17" s="51"/>
      <c r="AY17" s="51"/>
      <c r="AZ17" s="51"/>
      <c r="BA17" s="51"/>
      <c r="BB17" s="51"/>
      <c r="BC17" s="51"/>
      <c r="BD17" s="52"/>
      <c r="BE17" s="62">
        <v>7</v>
      </c>
      <c r="BF17" s="63"/>
      <c r="BG17" s="63"/>
      <c r="BH17" s="63"/>
      <c r="BI17" s="63"/>
      <c r="BJ17" s="63"/>
      <c r="BK17" s="63"/>
      <c r="BL17" s="63"/>
      <c r="BM17" s="63"/>
      <c r="BN17" s="63"/>
      <c r="BO17" s="63"/>
      <c r="BP17" s="63"/>
      <c r="BQ17" s="63"/>
      <c r="BR17" s="63"/>
      <c r="BS17" s="63"/>
      <c r="BT17" s="63"/>
      <c r="BU17" s="63"/>
      <c r="BV17" s="63"/>
      <c r="BW17" s="63"/>
      <c r="BX17" s="63"/>
      <c r="BY17" s="63"/>
      <c r="BZ17" s="63"/>
      <c r="CA17" s="63"/>
      <c r="CB17" s="64"/>
      <c r="CC17" s="95" t="s">
        <v>34</v>
      </c>
      <c r="CD17" s="96"/>
      <c r="CE17" s="96"/>
      <c r="CF17" s="96"/>
      <c r="CG17" s="96"/>
      <c r="CH17" s="96"/>
      <c r="CI17" s="96"/>
      <c r="CJ17" s="96"/>
      <c r="CK17" s="96"/>
      <c r="CL17" s="96"/>
      <c r="CM17" s="96"/>
      <c r="CN17" s="96"/>
      <c r="CO17" s="96"/>
      <c r="CP17" s="96"/>
      <c r="CQ17" s="96"/>
      <c r="CR17" s="96"/>
      <c r="CS17" s="96"/>
      <c r="CT17" s="96"/>
      <c r="CU17" s="96"/>
      <c r="CV17" s="96"/>
      <c r="CW17" s="96"/>
      <c r="CX17" s="96"/>
      <c r="CY17" s="96"/>
      <c r="CZ17" s="97"/>
    </row>
    <row r="18" spans="1:104" s="7" customFormat="1" ht="30.75" customHeight="1" x14ac:dyDescent="0.25">
      <c r="A18" s="46"/>
      <c r="B18" s="47"/>
      <c r="C18" s="47"/>
      <c r="D18" s="47"/>
      <c r="E18" s="47"/>
      <c r="F18" s="48"/>
      <c r="G18" s="50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4"/>
      <c r="BE18" s="65"/>
      <c r="BF18" s="66"/>
      <c r="BG18" s="66"/>
      <c r="BH18" s="66"/>
      <c r="BI18" s="66"/>
      <c r="BJ18" s="66"/>
      <c r="BK18" s="66"/>
      <c r="BL18" s="66"/>
      <c r="BM18" s="66"/>
      <c r="BN18" s="66"/>
      <c r="BO18" s="66"/>
      <c r="BP18" s="66"/>
      <c r="BQ18" s="66"/>
      <c r="BR18" s="66"/>
      <c r="BS18" s="66"/>
      <c r="BT18" s="66"/>
      <c r="BU18" s="66"/>
      <c r="BV18" s="66"/>
      <c r="BW18" s="66"/>
      <c r="BX18" s="66"/>
      <c r="BY18" s="66"/>
      <c r="BZ18" s="66"/>
      <c r="CA18" s="66"/>
      <c r="CB18" s="67"/>
      <c r="CC18" s="98"/>
      <c r="CD18" s="99"/>
      <c r="CE18" s="99"/>
      <c r="CF18" s="99"/>
      <c r="CG18" s="99"/>
      <c r="CH18" s="99"/>
      <c r="CI18" s="99"/>
      <c r="CJ18" s="99"/>
      <c r="CK18" s="99"/>
      <c r="CL18" s="99"/>
      <c r="CM18" s="99"/>
      <c r="CN18" s="99"/>
      <c r="CO18" s="99"/>
      <c r="CP18" s="99"/>
      <c r="CQ18" s="99"/>
      <c r="CR18" s="99"/>
      <c r="CS18" s="99"/>
      <c r="CT18" s="99"/>
      <c r="CU18" s="99"/>
      <c r="CV18" s="99"/>
      <c r="CW18" s="99"/>
      <c r="CX18" s="99"/>
      <c r="CY18" s="99"/>
      <c r="CZ18" s="100"/>
    </row>
    <row r="19" spans="1:104" s="7" customFormat="1" ht="15" customHeight="1" x14ac:dyDescent="0.25">
      <c r="A19" s="43" t="s">
        <v>7</v>
      </c>
      <c r="B19" s="44"/>
      <c r="C19" s="44"/>
      <c r="D19" s="44"/>
      <c r="E19" s="44"/>
      <c r="F19" s="45"/>
      <c r="G19" s="49"/>
      <c r="H19" s="51" t="s">
        <v>35</v>
      </c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2"/>
      <c r="BE19" s="62">
        <v>6</v>
      </c>
      <c r="BF19" s="63"/>
      <c r="BG19" s="63"/>
      <c r="BH19" s="63"/>
      <c r="BI19" s="63"/>
      <c r="BJ19" s="63"/>
      <c r="BK19" s="63"/>
      <c r="BL19" s="63"/>
      <c r="BM19" s="63"/>
      <c r="BN19" s="63"/>
      <c r="BO19" s="63"/>
      <c r="BP19" s="63"/>
      <c r="BQ19" s="63"/>
      <c r="BR19" s="63"/>
      <c r="BS19" s="63"/>
      <c r="BT19" s="63"/>
      <c r="BU19" s="63"/>
      <c r="BV19" s="63"/>
      <c r="BW19" s="63"/>
      <c r="BX19" s="63"/>
      <c r="BY19" s="63"/>
      <c r="BZ19" s="63"/>
      <c r="CA19" s="63"/>
      <c r="CB19" s="64"/>
      <c r="CC19" s="95" t="s">
        <v>34</v>
      </c>
      <c r="CD19" s="96"/>
      <c r="CE19" s="96"/>
      <c r="CF19" s="96"/>
      <c r="CG19" s="96"/>
      <c r="CH19" s="96"/>
      <c r="CI19" s="96"/>
      <c r="CJ19" s="96"/>
      <c r="CK19" s="96"/>
      <c r="CL19" s="96"/>
      <c r="CM19" s="96"/>
      <c r="CN19" s="96"/>
      <c r="CO19" s="96"/>
      <c r="CP19" s="96"/>
      <c r="CQ19" s="96"/>
      <c r="CR19" s="96"/>
      <c r="CS19" s="96"/>
      <c r="CT19" s="96"/>
      <c r="CU19" s="96"/>
      <c r="CV19" s="96"/>
      <c r="CW19" s="96"/>
      <c r="CX19" s="96"/>
      <c r="CY19" s="96"/>
      <c r="CZ19" s="97"/>
    </row>
    <row r="20" spans="1:104" s="7" customFormat="1" ht="30.75" customHeight="1" x14ac:dyDescent="0.25">
      <c r="A20" s="46"/>
      <c r="B20" s="47"/>
      <c r="C20" s="47"/>
      <c r="D20" s="47"/>
      <c r="E20" s="47"/>
      <c r="F20" s="48"/>
      <c r="G20" s="50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4"/>
      <c r="BE20" s="65"/>
      <c r="BF20" s="66"/>
      <c r="BG20" s="66"/>
      <c r="BH20" s="66"/>
      <c r="BI20" s="66"/>
      <c r="BJ20" s="66"/>
      <c r="BK20" s="66"/>
      <c r="BL20" s="66"/>
      <c r="BM20" s="66"/>
      <c r="BN20" s="66"/>
      <c r="BO20" s="66"/>
      <c r="BP20" s="66"/>
      <c r="BQ20" s="66"/>
      <c r="BR20" s="66"/>
      <c r="BS20" s="66"/>
      <c r="BT20" s="66"/>
      <c r="BU20" s="66"/>
      <c r="BV20" s="66"/>
      <c r="BW20" s="66"/>
      <c r="BX20" s="66"/>
      <c r="BY20" s="66"/>
      <c r="BZ20" s="66"/>
      <c r="CA20" s="66"/>
      <c r="CB20" s="67"/>
      <c r="CC20" s="98"/>
      <c r="CD20" s="99"/>
      <c r="CE20" s="99"/>
      <c r="CF20" s="99"/>
      <c r="CG20" s="99"/>
      <c r="CH20" s="99"/>
      <c r="CI20" s="99"/>
      <c r="CJ20" s="99"/>
      <c r="CK20" s="99"/>
      <c r="CL20" s="99"/>
      <c r="CM20" s="99"/>
      <c r="CN20" s="99"/>
      <c r="CO20" s="99"/>
      <c r="CP20" s="99"/>
      <c r="CQ20" s="99"/>
      <c r="CR20" s="99"/>
      <c r="CS20" s="99"/>
      <c r="CT20" s="99"/>
      <c r="CU20" s="99"/>
      <c r="CV20" s="99"/>
      <c r="CW20" s="99"/>
      <c r="CX20" s="99"/>
      <c r="CY20" s="99"/>
      <c r="CZ20" s="100"/>
    </row>
    <row r="21" spans="1:104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</row>
    <row r="22" spans="1:104" s="10" customFormat="1" ht="38.1" customHeight="1" x14ac:dyDescent="0.2">
      <c r="A22" s="212" t="s">
        <v>496</v>
      </c>
      <c r="B22" s="213"/>
      <c r="C22" s="213"/>
      <c r="D22" s="213"/>
      <c r="E22" s="213"/>
      <c r="F22" s="213"/>
      <c r="G22" s="213"/>
      <c r="H22" s="213"/>
      <c r="I22" s="213"/>
      <c r="J22" s="213"/>
      <c r="K22" s="213"/>
      <c r="L22" s="213"/>
      <c r="M22" s="213"/>
      <c r="N22" s="213"/>
      <c r="O22" s="213"/>
      <c r="P22" s="213"/>
      <c r="Q22" s="213"/>
      <c r="R22" s="213"/>
      <c r="S22" s="213"/>
      <c r="T22" s="213"/>
      <c r="U22" s="213"/>
      <c r="V22" s="213"/>
      <c r="W22" s="213"/>
      <c r="X22" s="213"/>
      <c r="Y22" s="213"/>
      <c r="Z22" s="213"/>
      <c r="AA22" s="213"/>
      <c r="AB22" s="213"/>
      <c r="AC22" s="213"/>
      <c r="AD22" s="213"/>
      <c r="AE22" s="213"/>
      <c r="AF22" s="213"/>
      <c r="AG22" s="213"/>
      <c r="AH22" s="213"/>
      <c r="AI22" s="213"/>
      <c r="AJ22" s="213"/>
      <c r="AK22" s="213"/>
      <c r="AL22" s="213"/>
      <c r="AM22" s="213"/>
      <c r="AN22" s="213"/>
      <c r="AO22" s="213"/>
      <c r="AP22" s="213"/>
      <c r="AQ22" s="213"/>
      <c r="AR22" s="213"/>
      <c r="AS22" s="213"/>
      <c r="AT22" s="213"/>
      <c r="AU22" s="213"/>
      <c r="AV22" s="213"/>
      <c r="AW22" s="213"/>
      <c r="AX22" s="213"/>
      <c r="AY22" s="213"/>
      <c r="AZ22" s="213"/>
      <c r="BA22" s="213"/>
      <c r="BB22" s="213"/>
      <c r="BC22" s="213"/>
      <c r="BD22" s="213"/>
      <c r="BE22" s="213"/>
      <c r="BF22" s="213"/>
      <c r="BG22" s="213"/>
      <c r="BH22" s="213"/>
      <c r="BI22" s="213"/>
      <c r="BJ22" s="213"/>
      <c r="BK22" s="213"/>
      <c r="BL22" s="213"/>
      <c r="BM22" s="213"/>
      <c r="BN22" s="213"/>
      <c r="BO22" s="213"/>
      <c r="BP22" s="213"/>
      <c r="BQ22" s="213"/>
      <c r="BR22" s="213"/>
      <c r="BS22" s="213"/>
      <c r="BT22" s="213"/>
      <c r="BU22" s="213"/>
      <c r="BV22" s="213"/>
      <c r="BW22" s="213"/>
      <c r="BX22" s="213"/>
      <c r="BY22" s="213"/>
      <c r="BZ22" s="213"/>
      <c r="CA22" s="213"/>
      <c r="CB22" s="213"/>
      <c r="CC22" s="213"/>
      <c r="CD22" s="213"/>
      <c r="CE22" s="213"/>
      <c r="CF22" s="213"/>
      <c r="CG22" s="213"/>
      <c r="CH22" s="213"/>
      <c r="CI22" s="213"/>
      <c r="CJ22" s="213"/>
      <c r="CK22" s="213"/>
      <c r="CL22" s="213"/>
      <c r="CM22" s="213"/>
      <c r="CN22" s="213"/>
      <c r="CO22" s="213"/>
      <c r="CP22" s="213"/>
      <c r="CQ22" s="213"/>
      <c r="CR22" s="213"/>
      <c r="CS22" s="213"/>
      <c r="CT22" s="213"/>
      <c r="CU22" s="213"/>
      <c r="CV22" s="213"/>
      <c r="CW22" s="213"/>
      <c r="CX22" s="213"/>
      <c r="CY22" s="213"/>
      <c r="CZ22" s="213"/>
    </row>
    <row r="23" spans="1:104" s="10" customFormat="1" ht="38.1" customHeight="1" x14ac:dyDescent="0.2">
      <c r="A23" s="212" t="s">
        <v>497</v>
      </c>
      <c r="B23" s="213"/>
      <c r="C23" s="213"/>
      <c r="D23" s="213"/>
      <c r="E23" s="213"/>
      <c r="F23" s="213"/>
      <c r="G23" s="213"/>
      <c r="H23" s="213"/>
      <c r="I23" s="213"/>
      <c r="J23" s="213"/>
      <c r="K23" s="213"/>
      <c r="L23" s="213"/>
      <c r="M23" s="213"/>
      <c r="N23" s="213"/>
      <c r="O23" s="213"/>
      <c r="P23" s="213"/>
      <c r="Q23" s="213"/>
      <c r="R23" s="213"/>
      <c r="S23" s="213"/>
      <c r="T23" s="213"/>
      <c r="U23" s="213"/>
      <c r="V23" s="213"/>
      <c r="W23" s="213"/>
      <c r="X23" s="213"/>
      <c r="Y23" s="213"/>
      <c r="Z23" s="213"/>
      <c r="AA23" s="213"/>
      <c r="AB23" s="213"/>
      <c r="AC23" s="213"/>
      <c r="AD23" s="213"/>
      <c r="AE23" s="213"/>
      <c r="AF23" s="213"/>
      <c r="AG23" s="213"/>
      <c r="AH23" s="213"/>
      <c r="AI23" s="213"/>
      <c r="AJ23" s="213"/>
      <c r="AK23" s="213"/>
      <c r="AL23" s="213"/>
      <c r="AM23" s="213"/>
      <c r="AN23" s="213"/>
      <c r="AO23" s="213"/>
      <c r="AP23" s="213"/>
      <c r="AQ23" s="213"/>
      <c r="AR23" s="213"/>
      <c r="AS23" s="213"/>
      <c r="AT23" s="213"/>
      <c r="AU23" s="213"/>
      <c r="AV23" s="213"/>
      <c r="AW23" s="213"/>
      <c r="AX23" s="213"/>
      <c r="AY23" s="213"/>
      <c r="AZ23" s="213"/>
      <c r="BA23" s="213"/>
      <c r="BB23" s="213"/>
      <c r="BC23" s="213"/>
      <c r="BD23" s="213"/>
      <c r="BE23" s="213"/>
      <c r="BF23" s="213"/>
      <c r="BG23" s="213"/>
      <c r="BH23" s="213"/>
      <c r="BI23" s="213"/>
      <c r="BJ23" s="213"/>
      <c r="BK23" s="213"/>
      <c r="BL23" s="213"/>
      <c r="BM23" s="213"/>
      <c r="BN23" s="213"/>
      <c r="BO23" s="213"/>
      <c r="BP23" s="213"/>
      <c r="BQ23" s="213"/>
      <c r="BR23" s="213"/>
      <c r="BS23" s="213"/>
      <c r="BT23" s="213"/>
      <c r="BU23" s="213"/>
      <c r="BV23" s="213"/>
      <c r="BW23" s="213"/>
      <c r="BX23" s="213"/>
      <c r="BY23" s="213"/>
      <c r="BZ23" s="213"/>
      <c r="CA23" s="213"/>
      <c r="CB23" s="213"/>
      <c r="CC23" s="213"/>
      <c r="CD23" s="213"/>
      <c r="CE23" s="213"/>
      <c r="CF23" s="213"/>
      <c r="CG23" s="213"/>
      <c r="CH23" s="213"/>
      <c r="CI23" s="213"/>
      <c r="CJ23" s="213"/>
      <c r="CK23" s="213"/>
      <c r="CL23" s="213"/>
      <c r="CM23" s="213"/>
      <c r="CN23" s="213"/>
      <c r="CO23" s="213"/>
      <c r="CP23" s="213"/>
      <c r="CQ23" s="213"/>
      <c r="CR23" s="213"/>
      <c r="CS23" s="213"/>
      <c r="CT23" s="213"/>
      <c r="CU23" s="213"/>
      <c r="CV23" s="213"/>
      <c r="CW23" s="213"/>
      <c r="CX23" s="213"/>
      <c r="CY23" s="213"/>
      <c r="CZ23" s="213"/>
    </row>
    <row r="24" spans="1:104" s="10" customFormat="1" ht="24" customHeight="1" x14ac:dyDescent="0.2">
      <c r="A24" s="211" t="s">
        <v>498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5"/>
      <c r="AS24" s="75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5"/>
      <c r="BF24" s="75"/>
      <c r="BG24" s="75"/>
      <c r="BH24" s="75"/>
      <c r="BI24" s="75"/>
      <c r="BJ24" s="75"/>
      <c r="BK24" s="75"/>
      <c r="BL24" s="75"/>
      <c r="BM24" s="75"/>
      <c r="BN24" s="75"/>
      <c r="BO24" s="75"/>
      <c r="BP24" s="75"/>
      <c r="BQ24" s="75"/>
      <c r="BR24" s="75"/>
      <c r="BS24" s="75"/>
      <c r="BT24" s="75"/>
      <c r="BU24" s="75"/>
      <c r="BV24" s="75"/>
      <c r="BW24" s="75"/>
      <c r="BX24" s="75"/>
      <c r="BY24" s="75"/>
      <c r="BZ24" s="75"/>
      <c r="CA24" s="75"/>
      <c r="CB24" s="75"/>
      <c r="CC24" s="75"/>
      <c r="CD24" s="75"/>
      <c r="CE24" s="75"/>
      <c r="CF24" s="75"/>
      <c r="CG24" s="75"/>
      <c r="CH24" s="75"/>
      <c r="CI24" s="75"/>
      <c r="CJ24" s="75"/>
      <c r="CK24" s="75"/>
      <c r="CL24" s="75"/>
      <c r="CM24" s="75"/>
      <c r="CN24" s="75"/>
      <c r="CO24" s="75"/>
      <c r="CP24" s="75"/>
      <c r="CQ24" s="75"/>
      <c r="CR24" s="75"/>
      <c r="CS24" s="75"/>
      <c r="CT24" s="75"/>
      <c r="CU24" s="75"/>
      <c r="CV24" s="75"/>
      <c r="CW24" s="75"/>
      <c r="CX24" s="75"/>
      <c r="CY24" s="75"/>
      <c r="CZ24" s="75"/>
    </row>
    <row r="25" spans="1:104" s="10" customFormat="1" ht="38.1" customHeight="1" x14ac:dyDescent="0.2">
      <c r="A25" s="212" t="s">
        <v>499</v>
      </c>
      <c r="B25" s="213"/>
      <c r="C25" s="213"/>
      <c r="D25" s="213"/>
      <c r="E25" s="213"/>
      <c r="F25" s="213"/>
      <c r="G25" s="213"/>
      <c r="H25" s="213"/>
      <c r="I25" s="213"/>
      <c r="J25" s="213"/>
      <c r="K25" s="213"/>
      <c r="L25" s="213"/>
      <c r="M25" s="213"/>
      <c r="N25" s="213"/>
      <c r="O25" s="213"/>
      <c r="P25" s="213"/>
      <c r="Q25" s="213"/>
      <c r="R25" s="213"/>
      <c r="S25" s="213"/>
      <c r="T25" s="213"/>
      <c r="U25" s="213"/>
      <c r="V25" s="213"/>
      <c r="W25" s="213"/>
      <c r="X25" s="213"/>
      <c r="Y25" s="213"/>
      <c r="Z25" s="213"/>
      <c r="AA25" s="213"/>
      <c r="AB25" s="213"/>
      <c r="AC25" s="213"/>
      <c r="AD25" s="213"/>
      <c r="AE25" s="213"/>
      <c r="AF25" s="213"/>
      <c r="AG25" s="213"/>
      <c r="AH25" s="213"/>
      <c r="AI25" s="213"/>
      <c r="AJ25" s="213"/>
      <c r="AK25" s="213"/>
      <c r="AL25" s="213"/>
      <c r="AM25" s="213"/>
      <c r="AN25" s="213"/>
      <c r="AO25" s="213"/>
      <c r="AP25" s="213"/>
      <c r="AQ25" s="213"/>
      <c r="AR25" s="213"/>
      <c r="AS25" s="213"/>
      <c r="AT25" s="213"/>
      <c r="AU25" s="213"/>
      <c r="AV25" s="213"/>
      <c r="AW25" s="213"/>
      <c r="AX25" s="213"/>
      <c r="AY25" s="213"/>
      <c r="AZ25" s="213"/>
      <c r="BA25" s="213"/>
      <c r="BB25" s="213"/>
      <c r="BC25" s="213"/>
      <c r="BD25" s="213"/>
      <c r="BE25" s="213"/>
      <c r="BF25" s="213"/>
      <c r="BG25" s="213"/>
      <c r="BH25" s="213"/>
      <c r="BI25" s="213"/>
      <c r="BJ25" s="213"/>
      <c r="BK25" s="213"/>
      <c r="BL25" s="213"/>
      <c r="BM25" s="213"/>
      <c r="BN25" s="213"/>
      <c r="BO25" s="213"/>
      <c r="BP25" s="213"/>
      <c r="BQ25" s="213"/>
      <c r="BR25" s="213"/>
      <c r="BS25" s="213"/>
      <c r="BT25" s="213"/>
      <c r="BU25" s="213"/>
      <c r="BV25" s="213"/>
      <c r="BW25" s="213"/>
      <c r="BX25" s="213"/>
      <c r="BY25" s="213"/>
      <c r="BZ25" s="213"/>
      <c r="CA25" s="213"/>
      <c r="CB25" s="213"/>
      <c r="CC25" s="213"/>
      <c r="CD25" s="213"/>
      <c r="CE25" s="213"/>
      <c r="CF25" s="213"/>
      <c r="CG25" s="213"/>
      <c r="CH25" s="213"/>
      <c r="CI25" s="213"/>
      <c r="CJ25" s="213"/>
      <c r="CK25" s="213"/>
      <c r="CL25" s="213"/>
      <c r="CM25" s="213"/>
      <c r="CN25" s="213"/>
      <c r="CO25" s="213"/>
      <c r="CP25" s="213"/>
      <c r="CQ25" s="213"/>
      <c r="CR25" s="213"/>
      <c r="CS25" s="213"/>
      <c r="CT25" s="213"/>
      <c r="CU25" s="213"/>
      <c r="CV25" s="213"/>
      <c r="CW25" s="213"/>
      <c r="CX25" s="213"/>
      <c r="CY25" s="213"/>
      <c r="CZ25" s="213"/>
    </row>
  </sheetData>
  <mergeCells count="47">
    <mergeCell ref="A3:CZ3"/>
    <mergeCell ref="F5:CU5"/>
    <mergeCell ref="F6:CU6"/>
    <mergeCell ref="A8:F8"/>
    <mergeCell ref="G8:BD8"/>
    <mergeCell ref="BE8:CB8"/>
    <mergeCell ref="CC8:CZ8"/>
    <mergeCell ref="A9:F9"/>
    <mergeCell ref="H9:BD9"/>
    <mergeCell ref="BE9:CB9"/>
    <mergeCell ref="CC9:CZ9"/>
    <mergeCell ref="A10:F10"/>
    <mergeCell ref="H10:BD10"/>
    <mergeCell ref="BE10:CB10"/>
    <mergeCell ref="CC10:CZ10"/>
    <mergeCell ref="A11:F12"/>
    <mergeCell ref="G11:G12"/>
    <mergeCell ref="H11:BD12"/>
    <mergeCell ref="CC11:CZ12"/>
    <mergeCell ref="BE11:CB12"/>
    <mergeCell ref="A13:F14"/>
    <mergeCell ref="G13:G14"/>
    <mergeCell ref="H13:BD14"/>
    <mergeCell ref="CC13:CZ14"/>
    <mergeCell ref="BE13:CB14"/>
    <mergeCell ref="A15:F15"/>
    <mergeCell ref="H15:BD15"/>
    <mergeCell ref="BE15:CB15"/>
    <mergeCell ref="CC15:CZ15"/>
    <mergeCell ref="A16:F16"/>
    <mergeCell ref="H16:BD16"/>
    <mergeCell ref="BE16:CB16"/>
    <mergeCell ref="CC16:CZ16"/>
    <mergeCell ref="A17:F18"/>
    <mergeCell ref="G17:G18"/>
    <mergeCell ref="H17:BD18"/>
    <mergeCell ref="CC17:CZ18"/>
    <mergeCell ref="BE17:CB18"/>
    <mergeCell ref="A22:CZ22"/>
    <mergeCell ref="A23:CZ23"/>
    <mergeCell ref="A24:CZ24"/>
    <mergeCell ref="A25:CZ25"/>
    <mergeCell ref="A19:F20"/>
    <mergeCell ref="G19:G20"/>
    <mergeCell ref="H19:BD20"/>
    <mergeCell ref="CC19:CZ20"/>
    <mergeCell ref="BE19:CB20"/>
  </mergeCells>
  <pageMargins left="0.7" right="0.7" top="0.75" bottom="0.75" header="0.3" footer="0.3"/>
  <pageSetup paperSize="9" scale="91" orientation="portrait" r:id="rId1"/>
  <ignoredErrors>
    <ignoredError sqref="BE16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CZ16"/>
  <sheetViews>
    <sheetView view="pageBreakPreview" zoomScaleNormal="100" zoomScaleSheetLayoutView="100" workbookViewId="0">
      <selection activeCell="AX19" sqref="AX19"/>
    </sheetView>
  </sheetViews>
  <sheetFormatPr defaultColWidth="0.85546875" defaultRowHeight="15" x14ac:dyDescent="0.25"/>
  <cols>
    <col min="1" max="16384" width="0.85546875" style="5"/>
  </cols>
  <sheetData>
    <row r="1" spans="1:104" s="4" customFormat="1" ht="15.75" x14ac:dyDescent="0.25">
      <c r="CZ1" s="3"/>
    </row>
    <row r="2" spans="1:104" s="4" customFormat="1" ht="15.75" x14ac:dyDescent="0.25"/>
    <row r="3" spans="1:104" s="4" customFormat="1" ht="15.75" x14ac:dyDescent="0.25">
      <c r="A3" s="122" t="s">
        <v>36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22"/>
      <c r="AN3" s="122"/>
      <c r="AO3" s="122"/>
      <c r="AP3" s="122"/>
      <c r="AQ3" s="122"/>
      <c r="AR3" s="122"/>
      <c r="AS3" s="122"/>
      <c r="AT3" s="122"/>
      <c r="AU3" s="122"/>
      <c r="AV3" s="122"/>
      <c r="AW3" s="122"/>
      <c r="AX3" s="122"/>
      <c r="AY3" s="122"/>
      <c r="AZ3" s="122"/>
      <c r="BA3" s="122"/>
      <c r="BB3" s="122"/>
      <c r="BC3" s="122"/>
      <c r="BD3" s="122"/>
      <c r="BE3" s="122"/>
      <c r="BF3" s="122"/>
      <c r="BG3" s="122"/>
      <c r="BH3" s="122"/>
      <c r="BI3" s="122"/>
      <c r="BJ3" s="122"/>
      <c r="BK3" s="122"/>
      <c r="BL3" s="122"/>
      <c r="BM3" s="122"/>
      <c r="BN3" s="122"/>
      <c r="BO3" s="122"/>
      <c r="BP3" s="122"/>
      <c r="BQ3" s="122"/>
      <c r="BR3" s="122"/>
      <c r="BS3" s="122"/>
      <c r="BT3" s="122"/>
      <c r="BU3" s="122"/>
      <c r="BV3" s="122"/>
      <c r="BW3" s="122"/>
      <c r="BX3" s="122"/>
      <c r="BY3" s="122"/>
      <c r="BZ3" s="122"/>
      <c r="CA3" s="122"/>
      <c r="CB3" s="122"/>
      <c r="CC3" s="122"/>
      <c r="CD3" s="122"/>
      <c r="CE3" s="122"/>
      <c r="CF3" s="122"/>
      <c r="CG3" s="122"/>
      <c r="CH3" s="122"/>
      <c r="CI3" s="122"/>
      <c r="CJ3" s="122"/>
      <c r="CK3" s="122"/>
      <c r="CL3" s="122"/>
      <c r="CM3" s="122"/>
      <c r="CN3" s="122"/>
      <c r="CO3" s="122"/>
      <c r="CP3" s="122"/>
      <c r="CQ3" s="122"/>
      <c r="CR3" s="122"/>
      <c r="CS3" s="122"/>
      <c r="CT3" s="122"/>
      <c r="CU3" s="122"/>
      <c r="CV3" s="122"/>
      <c r="CW3" s="122"/>
      <c r="CX3" s="122"/>
      <c r="CY3" s="122"/>
      <c r="CZ3" s="122"/>
    </row>
    <row r="4" spans="1:104" s="4" customFormat="1" ht="15.75" customHeight="1" x14ac:dyDescent="0.25">
      <c r="A4" s="123" t="s">
        <v>37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3"/>
      <c r="AE4" s="123"/>
      <c r="AF4" s="123"/>
      <c r="AG4" s="123"/>
      <c r="AH4" s="123"/>
      <c r="AI4" s="123"/>
      <c r="AJ4" s="123"/>
      <c r="AK4" s="123"/>
      <c r="AL4" s="123"/>
      <c r="AM4" s="123"/>
      <c r="AN4" s="123"/>
      <c r="AO4" s="123"/>
      <c r="AP4" s="123"/>
      <c r="AQ4" s="123"/>
      <c r="AR4" s="123"/>
      <c r="AS4" s="123"/>
      <c r="AT4" s="123"/>
      <c r="AU4" s="123"/>
      <c r="AV4" s="123"/>
      <c r="AW4" s="123"/>
      <c r="AX4" s="123"/>
      <c r="AY4" s="123"/>
      <c r="AZ4" s="123"/>
      <c r="BA4" s="123"/>
      <c r="BB4" s="123"/>
      <c r="BC4" s="123"/>
      <c r="BD4" s="123"/>
      <c r="BE4" s="123"/>
      <c r="BF4" s="123"/>
      <c r="BG4" s="123"/>
      <c r="BH4" s="123"/>
      <c r="BI4" s="123"/>
      <c r="BJ4" s="123"/>
      <c r="BK4" s="123"/>
      <c r="BL4" s="123"/>
      <c r="BM4" s="123"/>
      <c r="BN4" s="123"/>
      <c r="BO4" s="123"/>
      <c r="BP4" s="123"/>
      <c r="BQ4" s="123"/>
      <c r="BR4" s="123"/>
      <c r="BS4" s="123"/>
      <c r="BT4" s="123"/>
      <c r="BU4" s="123"/>
      <c r="BV4" s="123"/>
      <c r="BW4" s="123"/>
      <c r="BX4" s="123"/>
      <c r="BY4" s="123"/>
      <c r="BZ4" s="123"/>
      <c r="CA4" s="123"/>
      <c r="CB4" s="123"/>
      <c r="CC4" s="123"/>
      <c r="CD4" s="123"/>
      <c r="CE4" s="123"/>
      <c r="CF4" s="123"/>
      <c r="CG4" s="123"/>
      <c r="CH4" s="124" t="s">
        <v>98</v>
      </c>
      <c r="CI4" s="124"/>
      <c r="CJ4" s="124"/>
      <c r="CK4" s="124"/>
      <c r="CL4" s="124"/>
      <c r="CM4" s="124"/>
      <c r="CN4" s="124"/>
      <c r="CO4" s="124"/>
      <c r="CP4" s="124"/>
      <c r="CQ4" s="124"/>
      <c r="CR4" s="124"/>
      <c r="CS4" s="124"/>
      <c r="CT4" s="124"/>
      <c r="CU4" s="124"/>
    </row>
    <row r="5" spans="1:104" s="20" customFormat="1" ht="15.75" x14ac:dyDescent="0.25"/>
    <row r="6" spans="1:104" s="4" customFormat="1" ht="15.75" x14ac:dyDescent="0.25">
      <c r="F6" s="55" t="s">
        <v>96</v>
      </c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  <c r="BM6" s="55"/>
      <c r="BN6" s="55"/>
      <c r="BO6" s="55"/>
      <c r="BP6" s="55"/>
      <c r="BQ6" s="55"/>
      <c r="BR6" s="55"/>
      <c r="BS6" s="55"/>
      <c r="BT6" s="55"/>
      <c r="BU6" s="55"/>
      <c r="BV6" s="55"/>
      <c r="BW6" s="55"/>
      <c r="BX6" s="55"/>
      <c r="BY6" s="55"/>
      <c r="BZ6" s="55"/>
      <c r="CA6" s="55"/>
      <c r="CB6" s="55"/>
      <c r="CC6" s="55"/>
      <c r="CD6" s="55"/>
      <c r="CE6" s="55"/>
      <c r="CF6" s="55"/>
      <c r="CG6" s="55"/>
      <c r="CH6" s="55"/>
      <c r="CI6" s="55"/>
      <c r="CJ6" s="55"/>
      <c r="CK6" s="55"/>
      <c r="CL6" s="55"/>
      <c r="CM6" s="55"/>
      <c r="CN6" s="55"/>
      <c r="CO6" s="55"/>
      <c r="CP6" s="55"/>
      <c r="CQ6" s="55"/>
      <c r="CR6" s="55"/>
      <c r="CS6" s="55"/>
      <c r="CT6" s="55"/>
      <c r="CU6" s="55"/>
    </row>
    <row r="7" spans="1:104" s="4" customFormat="1" ht="15.75" x14ac:dyDescent="0.25">
      <c r="F7" s="42" t="s">
        <v>38</v>
      </c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42"/>
      <c r="BG7" s="42"/>
      <c r="BH7" s="42"/>
      <c r="BI7" s="42"/>
      <c r="BJ7" s="42"/>
      <c r="BK7" s="42"/>
      <c r="BL7" s="42"/>
      <c r="BM7" s="42"/>
      <c r="BN7" s="42"/>
      <c r="BO7" s="42"/>
      <c r="BP7" s="42"/>
      <c r="BQ7" s="42"/>
      <c r="BR7" s="42"/>
      <c r="BS7" s="42"/>
      <c r="BT7" s="42"/>
      <c r="BU7" s="42"/>
      <c r="BV7" s="42"/>
      <c r="BW7" s="42"/>
      <c r="BX7" s="42"/>
      <c r="BY7" s="42"/>
      <c r="BZ7" s="42"/>
      <c r="CA7" s="42"/>
      <c r="CB7" s="42"/>
      <c r="CC7" s="42"/>
      <c r="CD7" s="42"/>
      <c r="CE7" s="42"/>
      <c r="CF7" s="42"/>
      <c r="CG7" s="42"/>
      <c r="CH7" s="42"/>
      <c r="CI7" s="42"/>
      <c r="CJ7" s="42"/>
      <c r="CK7" s="42"/>
      <c r="CL7" s="42"/>
      <c r="CM7" s="42"/>
      <c r="CN7" s="42"/>
      <c r="CO7" s="42"/>
      <c r="CP7" s="42"/>
      <c r="CQ7" s="42"/>
      <c r="CR7" s="42"/>
      <c r="CS7" s="42"/>
      <c r="CT7" s="42"/>
      <c r="CU7" s="42"/>
    </row>
    <row r="9" spans="1:104" s="7" customFormat="1" x14ac:dyDescent="0.25">
      <c r="A9" s="121" t="s">
        <v>16</v>
      </c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121"/>
      <c r="AI9" s="121"/>
      <c r="AJ9" s="121"/>
      <c r="AK9" s="121"/>
      <c r="AL9" s="121"/>
      <c r="AM9" s="121"/>
      <c r="AN9" s="121"/>
      <c r="AO9" s="121"/>
      <c r="AP9" s="121"/>
      <c r="AQ9" s="121"/>
      <c r="AR9" s="121"/>
      <c r="AS9" s="121"/>
      <c r="AT9" s="121"/>
      <c r="AU9" s="121"/>
      <c r="AV9" s="121"/>
      <c r="AW9" s="121"/>
      <c r="AX9" s="121"/>
      <c r="AY9" s="121"/>
      <c r="AZ9" s="121"/>
      <c r="BA9" s="121"/>
      <c r="BB9" s="121"/>
      <c r="BC9" s="121"/>
      <c r="BD9" s="121"/>
      <c r="BE9" s="121"/>
      <c r="BF9" s="121"/>
      <c r="BG9" s="121"/>
      <c r="BH9" s="121"/>
      <c r="BI9" s="121"/>
      <c r="BJ9" s="121"/>
      <c r="BK9" s="121"/>
      <c r="BL9" s="121"/>
      <c r="BM9" s="121"/>
      <c r="BN9" s="121"/>
      <c r="BO9" s="121"/>
      <c r="BP9" s="121"/>
      <c r="BQ9" s="121"/>
      <c r="BR9" s="121"/>
      <c r="BS9" s="121"/>
      <c r="BT9" s="121"/>
      <c r="BU9" s="121"/>
      <c r="BV9" s="121"/>
      <c r="BW9" s="121"/>
      <c r="BX9" s="121"/>
      <c r="BY9" s="121"/>
      <c r="BZ9" s="121"/>
      <c r="CA9" s="121" t="s">
        <v>39</v>
      </c>
      <c r="CB9" s="121"/>
      <c r="CC9" s="121"/>
      <c r="CD9" s="121"/>
      <c r="CE9" s="121"/>
      <c r="CF9" s="121"/>
      <c r="CG9" s="121"/>
      <c r="CH9" s="121"/>
      <c r="CI9" s="121"/>
      <c r="CJ9" s="121"/>
      <c r="CK9" s="121"/>
      <c r="CL9" s="121"/>
      <c r="CM9" s="121"/>
      <c r="CN9" s="121"/>
      <c r="CO9" s="121"/>
      <c r="CP9" s="121"/>
      <c r="CQ9" s="121"/>
      <c r="CR9" s="121"/>
      <c r="CS9" s="121"/>
      <c r="CT9" s="121"/>
      <c r="CU9" s="121"/>
      <c r="CV9" s="121"/>
      <c r="CW9" s="121"/>
      <c r="CX9" s="121"/>
      <c r="CY9" s="121"/>
      <c r="CZ9" s="121"/>
    </row>
    <row r="10" spans="1:104" s="7" customFormat="1" x14ac:dyDescent="0.25">
      <c r="A10" s="121">
        <v>1</v>
      </c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121"/>
      <c r="O10" s="121"/>
      <c r="P10" s="121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121"/>
      <c r="AJ10" s="121"/>
      <c r="AK10" s="121"/>
      <c r="AL10" s="121"/>
      <c r="AM10" s="121"/>
      <c r="AN10" s="121"/>
      <c r="AO10" s="121"/>
      <c r="AP10" s="121"/>
      <c r="AQ10" s="121"/>
      <c r="AR10" s="121"/>
      <c r="AS10" s="121"/>
      <c r="AT10" s="121"/>
      <c r="AU10" s="121"/>
      <c r="AV10" s="121"/>
      <c r="AW10" s="121"/>
      <c r="AX10" s="121"/>
      <c r="AY10" s="121"/>
      <c r="AZ10" s="121"/>
      <c r="BA10" s="121"/>
      <c r="BB10" s="121"/>
      <c r="BC10" s="121"/>
      <c r="BD10" s="121"/>
      <c r="BE10" s="121"/>
      <c r="BF10" s="121"/>
      <c r="BG10" s="121"/>
      <c r="BH10" s="121"/>
      <c r="BI10" s="121"/>
      <c r="BJ10" s="121"/>
      <c r="BK10" s="121"/>
      <c r="BL10" s="121"/>
      <c r="BM10" s="121"/>
      <c r="BN10" s="121"/>
      <c r="BO10" s="121"/>
      <c r="BP10" s="121"/>
      <c r="BQ10" s="121"/>
      <c r="BR10" s="121"/>
      <c r="BS10" s="121"/>
      <c r="BT10" s="121"/>
      <c r="BU10" s="121"/>
      <c r="BV10" s="121"/>
      <c r="BW10" s="121"/>
      <c r="BX10" s="121"/>
      <c r="BY10" s="121"/>
      <c r="BZ10" s="121"/>
      <c r="CA10" s="121">
        <v>2</v>
      </c>
      <c r="CB10" s="121"/>
      <c r="CC10" s="121"/>
      <c r="CD10" s="121"/>
      <c r="CE10" s="121"/>
      <c r="CF10" s="121"/>
      <c r="CG10" s="121"/>
      <c r="CH10" s="121"/>
      <c r="CI10" s="121"/>
      <c r="CJ10" s="121"/>
      <c r="CK10" s="121"/>
      <c r="CL10" s="121"/>
      <c r="CM10" s="121"/>
      <c r="CN10" s="121"/>
      <c r="CO10" s="121"/>
      <c r="CP10" s="121"/>
      <c r="CQ10" s="121"/>
      <c r="CR10" s="121"/>
      <c r="CS10" s="121"/>
      <c r="CT10" s="121"/>
      <c r="CU10" s="121"/>
      <c r="CV10" s="121"/>
      <c r="CW10" s="121"/>
      <c r="CX10" s="121"/>
      <c r="CY10" s="121"/>
      <c r="CZ10" s="121"/>
    </row>
    <row r="11" spans="1:104" ht="81" customHeight="1" x14ac:dyDescent="0.25">
      <c r="A11" s="12"/>
      <c r="B11" s="125" t="s">
        <v>40</v>
      </c>
      <c r="C11" s="125"/>
      <c r="D11" s="125"/>
      <c r="E11" s="125"/>
      <c r="F11" s="125"/>
      <c r="G11" s="125"/>
      <c r="H11" s="125"/>
      <c r="I11" s="125"/>
      <c r="J11" s="125"/>
      <c r="K11" s="125"/>
      <c r="L11" s="125"/>
      <c r="M11" s="125"/>
      <c r="N11" s="125"/>
      <c r="O11" s="125"/>
      <c r="P11" s="125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/>
      <c r="AJ11" s="125"/>
      <c r="AK11" s="125"/>
      <c r="AL11" s="125"/>
      <c r="AM11" s="125"/>
      <c r="AN11" s="125"/>
      <c r="AO11" s="125"/>
      <c r="AP11" s="125"/>
      <c r="AQ11" s="125"/>
      <c r="AR11" s="125"/>
      <c r="AS11" s="125"/>
      <c r="AT11" s="125"/>
      <c r="AU11" s="125"/>
      <c r="AV11" s="125"/>
      <c r="AW11" s="125"/>
      <c r="AX11" s="125"/>
      <c r="AY11" s="125"/>
      <c r="AZ11" s="125"/>
      <c r="BA11" s="125"/>
      <c r="BB11" s="125"/>
      <c r="BC11" s="125"/>
      <c r="BD11" s="125"/>
      <c r="BE11" s="125"/>
      <c r="BF11" s="125"/>
      <c r="BG11" s="125"/>
      <c r="BH11" s="125"/>
      <c r="BI11" s="125"/>
      <c r="BJ11" s="125"/>
      <c r="BK11" s="125"/>
      <c r="BL11" s="125"/>
      <c r="BM11" s="125"/>
      <c r="BN11" s="125"/>
      <c r="BO11" s="125"/>
      <c r="BP11" s="125"/>
      <c r="BQ11" s="125"/>
      <c r="BR11" s="125"/>
      <c r="BS11" s="125"/>
      <c r="BT11" s="125"/>
      <c r="BU11" s="125"/>
      <c r="BV11" s="125"/>
      <c r="BW11" s="125"/>
      <c r="BX11" s="125"/>
      <c r="BY11" s="125"/>
      <c r="BZ11" s="21"/>
      <c r="CA11" s="84">
        <v>767</v>
      </c>
      <c r="CB11" s="85"/>
      <c r="CC11" s="85"/>
      <c r="CD11" s="85"/>
      <c r="CE11" s="85"/>
      <c r="CF11" s="85"/>
      <c r="CG11" s="85"/>
      <c r="CH11" s="85"/>
      <c r="CI11" s="85"/>
      <c r="CJ11" s="85"/>
      <c r="CK11" s="85"/>
      <c r="CL11" s="85"/>
      <c r="CM11" s="85"/>
      <c r="CN11" s="85"/>
      <c r="CO11" s="85"/>
      <c r="CP11" s="85"/>
      <c r="CQ11" s="85"/>
      <c r="CR11" s="85"/>
      <c r="CS11" s="85"/>
      <c r="CT11" s="85"/>
      <c r="CU11" s="85"/>
      <c r="CV11" s="85"/>
      <c r="CW11" s="85"/>
      <c r="CX11" s="85"/>
      <c r="CY11" s="85"/>
      <c r="CZ11" s="86"/>
    </row>
    <row r="12" spans="1:104" ht="96" customHeight="1" x14ac:dyDescent="0.25">
      <c r="A12" s="12"/>
      <c r="B12" s="125" t="s">
        <v>41</v>
      </c>
      <c r="C12" s="125"/>
      <c r="D12" s="125"/>
      <c r="E12" s="125"/>
      <c r="F12" s="125"/>
      <c r="G12" s="125"/>
      <c r="H12" s="125"/>
      <c r="I12" s="125"/>
      <c r="J12" s="125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25"/>
      <c r="AM12" s="125"/>
      <c r="AN12" s="125"/>
      <c r="AO12" s="125"/>
      <c r="AP12" s="125"/>
      <c r="AQ12" s="125"/>
      <c r="AR12" s="125"/>
      <c r="AS12" s="125"/>
      <c r="AT12" s="125"/>
      <c r="AU12" s="125"/>
      <c r="AV12" s="125"/>
      <c r="AW12" s="125"/>
      <c r="AX12" s="125"/>
      <c r="AY12" s="125"/>
      <c r="AZ12" s="125"/>
      <c r="BA12" s="125"/>
      <c r="BB12" s="125"/>
      <c r="BC12" s="125"/>
      <c r="BD12" s="125"/>
      <c r="BE12" s="125"/>
      <c r="BF12" s="125"/>
      <c r="BG12" s="125"/>
      <c r="BH12" s="125"/>
      <c r="BI12" s="125"/>
      <c r="BJ12" s="125"/>
      <c r="BK12" s="125"/>
      <c r="BL12" s="125"/>
      <c r="BM12" s="125"/>
      <c r="BN12" s="125"/>
      <c r="BO12" s="125"/>
      <c r="BP12" s="125"/>
      <c r="BQ12" s="125"/>
      <c r="BR12" s="125"/>
      <c r="BS12" s="125"/>
      <c r="BT12" s="125"/>
      <c r="BU12" s="125"/>
      <c r="BV12" s="125"/>
      <c r="BW12" s="125"/>
      <c r="BX12" s="125"/>
      <c r="BY12" s="125"/>
      <c r="BZ12" s="21"/>
      <c r="CA12" s="126">
        <v>0</v>
      </c>
      <c r="CB12" s="92"/>
      <c r="CC12" s="92"/>
      <c r="CD12" s="92"/>
      <c r="CE12" s="92"/>
      <c r="CF12" s="92"/>
      <c r="CG12" s="92"/>
      <c r="CH12" s="92"/>
      <c r="CI12" s="92"/>
      <c r="CJ12" s="92"/>
      <c r="CK12" s="92"/>
      <c r="CL12" s="92"/>
      <c r="CM12" s="92"/>
      <c r="CN12" s="92"/>
      <c r="CO12" s="92"/>
      <c r="CP12" s="92"/>
      <c r="CQ12" s="92"/>
      <c r="CR12" s="92"/>
      <c r="CS12" s="92"/>
      <c r="CT12" s="92"/>
      <c r="CU12" s="92"/>
      <c r="CV12" s="92"/>
      <c r="CW12" s="92"/>
      <c r="CX12" s="92"/>
      <c r="CY12" s="92"/>
      <c r="CZ12" s="93"/>
    </row>
    <row r="13" spans="1:104" ht="35.25" customHeight="1" x14ac:dyDescent="0.25">
      <c r="A13" s="12"/>
      <c r="B13" s="125" t="s">
        <v>42</v>
      </c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O13" s="125"/>
      <c r="P13" s="125"/>
      <c r="Q13" s="125"/>
      <c r="R13" s="125"/>
      <c r="S13" s="125"/>
      <c r="T13" s="125"/>
      <c r="U13" s="125"/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  <c r="AH13" s="125"/>
      <c r="AI13" s="125"/>
      <c r="AJ13" s="125"/>
      <c r="AK13" s="125"/>
      <c r="AL13" s="125"/>
      <c r="AM13" s="125"/>
      <c r="AN13" s="125"/>
      <c r="AO13" s="125"/>
      <c r="AP13" s="125"/>
      <c r="AQ13" s="125"/>
      <c r="AR13" s="125"/>
      <c r="AS13" s="125"/>
      <c r="AT13" s="125"/>
      <c r="AU13" s="125"/>
      <c r="AV13" s="125"/>
      <c r="AW13" s="125"/>
      <c r="AX13" s="125"/>
      <c r="AY13" s="125"/>
      <c r="AZ13" s="125"/>
      <c r="BA13" s="125"/>
      <c r="BB13" s="125"/>
      <c r="BC13" s="125"/>
      <c r="BD13" s="125"/>
      <c r="BE13" s="125"/>
      <c r="BF13" s="125"/>
      <c r="BG13" s="125"/>
      <c r="BH13" s="125"/>
      <c r="BI13" s="125"/>
      <c r="BJ13" s="125"/>
      <c r="BK13" s="125"/>
      <c r="BL13" s="125"/>
      <c r="BM13" s="125"/>
      <c r="BN13" s="125"/>
      <c r="BO13" s="125"/>
      <c r="BP13" s="125"/>
      <c r="BQ13" s="125"/>
      <c r="BR13" s="125"/>
      <c r="BS13" s="125"/>
      <c r="BT13" s="125"/>
      <c r="BU13" s="125"/>
      <c r="BV13" s="125"/>
      <c r="BW13" s="125"/>
      <c r="BX13" s="125"/>
      <c r="BY13" s="125"/>
      <c r="BZ13" s="21"/>
      <c r="CA13" s="126">
        <v>1</v>
      </c>
      <c r="CB13" s="92"/>
      <c r="CC13" s="92"/>
      <c r="CD13" s="92"/>
      <c r="CE13" s="92"/>
      <c r="CF13" s="92"/>
      <c r="CG13" s="92"/>
      <c r="CH13" s="92"/>
      <c r="CI13" s="92"/>
      <c r="CJ13" s="92"/>
      <c r="CK13" s="92"/>
      <c r="CL13" s="92"/>
      <c r="CM13" s="92"/>
      <c r="CN13" s="92"/>
      <c r="CO13" s="92"/>
      <c r="CP13" s="92"/>
      <c r="CQ13" s="92"/>
      <c r="CR13" s="92"/>
      <c r="CS13" s="92"/>
      <c r="CT13" s="92"/>
      <c r="CU13" s="92"/>
      <c r="CV13" s="92"/>
      <c r="CW13" s="92"/>
      <c r="CX13" s="92"/>
      <c r="CY13" s="92"/>
      <c r="CZ13" s="93"/>
    </row>
    <row r="15" spans="1:104" s="4" customFormat="1" ht="15.75" x14ac:dyDescent="0.25">
      <c r="A15" s="55" t="s">
        <v>170</v>
      </c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 t="s">
        <v>81</v>
      </c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5"/>
      <c r="BH15" s="55"/>
      <c r="BI15" s="55"/>
      <c r="BJ15" s="55"/>
      <c r="BK15" s="55"/>
      <c r="BL15" s="55"/>
      <c r="BM15" s="55"/>
      <c r="BN15" s="55"/>
      <c r="BO15" s="55"/>
      <c r="BP15" s="55"/>
      <c r="BQ15" s="55"/>
      <c r="BR15" s="55"/>
      <c r="BS15" s="55"/>
      <c r="BT15" s="55"/>
      <c r="BU15" s="55"/>
      <c r="BV15" s="55"/>
      <c r="BW15" s="55"/>
      <c r="BX15" s="55"/>
      <c r="BY15" s="55"/>
      <c r="BZ15" s="55"/>
      <c r="CA15" s="55"/>
      <c r="CB15" s="55"/>
      <c r="CC15" s="55"/>
      <c r="CD15" s="55"/>
      <c r="CE15" s="55"/>
      <c r="CF15" s="55"/>
      <c r="CG15" s="55"/>
      <c r="CH15" s="55"/>
      <c r="CI15" s="55"/>
      <c r="CJ15" s="55"/>
      <c r="CK15" s="55"/>
      <c r="CL15" s="55"/>
      <c r="CM15" s="55"/>
      <c r="CN15" s="55"/>
      <c r="CO15" s="55"/>
      <c r="CP15" s="55"/>
      <c r="CQ15" s="55"/>
      <c r="CR15" s="55"/>
      <c r="CS15" s="55"/>
      <c r="CT15" s="55"/>
      <c r="CU15" s="55"/>
      <c r="CV15" s="55"/>
      <c r="CW15" s="55"/>
      <c r="CX15" s="55"/>
      <c r="CY15" s="55"/>
      <c r="CZ15" s="55"/>
    </row>
    <row r="16" spans="1:104" s="8" customFormat="1" ht="12.75" x14ac:dyDescent="0.25">
      <c r="A16" s="42" t="s">
        <v>8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 t="s">
        <v>9</v>
      </c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 t="s">
        <v>10</v>
      </c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</row>
  </sheetData>
  <mergeCells count="21">
    <mergeCell ref="A16:AK16"/>
    <mergeCell ref="AL16:BV16"/>
    <mergeCell ref="BW16:CZ16"/>
    <mergeCell ref="A10:BZ10"/>
    <mergeCell ref="CA10:CZ10"/>
    <mergeCell ref="B11:BY11"/>
    <mergeCell ref="CA11:CZ11"/>
    <mergeCell ref="B12:BY12"/>
    <mergeCell ref="CA12:CZ12"/>
    <mergeCell ref="B13:BY13"/>
    <mergeCell ref="CA13:CZ13"/>
    <mergeCell ref="A15:AK15"/>
    <mergeCell ref="AL15:BV15"/>
    <mergeCell ref="BW15:CZ15"/>
    <mergeCell ref="A9:BZ9"/>
    <mergeCell ref="CA9:CZ9"/>
    <mergeCell ref="A3:CZ3"/>
    <mergeCell ref="A4:CG4"/>
    <mergeCell ref="CH4:CU4"/>
    <mergeCell ref="F6:CU6"/>
    <mergeCell ref="F7:CU7"/>
  </mergeCells>
  <pageMargins left="0.7" right="0.7" top="0.75" bottom="0.75" header="0.3" footer="0.3"/>
  <pageSetup paperSize="9" scale="9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CZ16"/>
  <sheetViews>
    <sheetView view="pageBreakPreview" zoomScaleNormal="100" zoomScaleSheetLayoutView="100" workbookViewId="0">
      <selection activeCell="BG4" sqref="BG4:BZ4"/>
    </sheetView>
  </sheetViews>
  <sheetFormatPr defaultColWidth="0.85546875" defaultRowHeight="15" x14ac:dyDescent="0.25"/>
  <cols>
    <col min="1" max="16384" width="0.85546875" style="5"/>
  </cols>
  <sheetData>
    <row r="1" spans="1:104" s="4" customFormat="1" ht="15.75" x14ac:dyDescent="0.25">
      <c r="CZ1" s="3"/>
    </row>
    <row r="2" spans="1:104" s="4" customFormat="1" ht="15.75" x14ac:dyDescent="0.25"/>
    <row r="3" spans="1:104" s="4" customFormat="1" ht="31.5" customHeight="1" x14ac:dyDescent="0.25">
      <c r="A3" s="68" t="s">
        <v>43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  <c r="CT3" s="68"/>
      <c r="CU3" s="68"/>
      <c r="CV3" s="68"/>
      <c r="CW3" s="68"/>
      <c r="CX3" s="68"/>
      <c r="CY3" s="68"/>
      <c r="CZ3" s="68"/>
    </row>
    <row r="4" spans="1:104" s="20" customFormat="1" ht="15.75" x14ac:dyDescent="0.25">
      <c r="X4" s="127" t="s">
        <v>44</v>
      </c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27"/>
      <c r="AJ4" s="127"/>
      <c r="AK4" s="127"/>
      <c r="AL4" s="127"/>
      <c r="AM4" s="127"/>
      <c r="AN4" s="127"/>
      <c r="AO4" s="127"/>
      <c r="AP4" s="127"/>
      <c r="AQ4" s="127"/>
      <c r="AR4" s="127"/>
      <c r="AS4" s="127"/>
      <c r="AT4" s="127"/>
      <c r="AU4" s="127"/>
      <c r="AV4" s="127"/>
      <c r="AW4" s="127"/>
      <c r="AX4" s="127"/>
      <c r="AY4" s="127"/>
      <c r="AZ4" s="127"/>
      <c r="BA4" s="127"/>
      <c r="BB4" s="127"/>
      <c r="BC4" s="127"/>
      <c r="BD4" s="127"/>
      <c r="BE4" s="127"/>
      <c r="BF4" s="127"/>
      <c r="BG4" s="124" t="s">
        <v>98</v>
      </c>
      <c r="BH4" s="124"/>
      <c r="BI4" s="124"/>
      <c r="BJ4" s="124"/>
      <c r="BK4" s="124"/>
      <c r="BL4" s="124"/>
      <c r="BM4" s="124"/>
      <c r="BN4" s="124"/>
      <c r="BO4" s="124"/>
      <c r="BP4" s="124"/>
      <c r="BQ4" s="124"/>
      <c r="BR4" s="124"/>
      <c r="BS4" s="124"/>
      <c r="BT4" s="124"/>
      <c r="BU4" s="124"/>
      <c r="BV4" s="124"/>
      <c r="BW4" s="124"/>
      <c r="BX4" s="124"/>
      <c r="BY4" s="124"/>
      <c r="BZ4" s="124"/>
    </row>
    <row r="5" spans="1:104" s="4" customFormat="1" ht="15.75" x14ac:dyDescent="0.25"/>
    <row r="6" spans="1:104" s="4" customFormat="1" ht="15.75" x14ac:dyDescent="0.25">
      <c r="F6" s="55" t="s">
        <v>96</v>
      </c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  <c r="BM6" s="55"/>
      <c r="BN6" s="55"/>
      <c r="BO6" s="55"/>
      <c r="BP6" s="55"/>
      <c r="BQ6" s="55"/>
      <c r="BR6" s="55"/>
      <c r="BS6" s="55"/>
      <c r="BT6" s="55"/>
      <c r="BU6" s="55"/>
      <c r="BV6" s="55"/>
      <c r="BW6" s="55"/>
      <c r="BX6" s="55"/>
      <c r="BY6" s="55"/>
      <c r="BZ6" s="55"/>
      <c r="CA6" s="55"/>
      <c r="CB6" s="55"/>
      <c r="CC6" s="55"/>
      <c r="CD6" s="55"/>
      <c r="CE6" s="55"/>
      <c r="CF6" s="55"/>
      <c r="CG6" s="55"/>
      <c r="CH6" s="55"/>
      <c r="CI6" s="55"/>
      <c r="CJ6" s="55"/>
      <c r="CK6" s="55"/>
      <c r="CL6" s="55"/>
      <c r="CM6" s="55"/>
      <c r="CN6" s="55"/>
      <c r="CO6" s="55"/>
      <c r="CP6" s="55"/>
      <c r="CQ6" s="55"/>
      <c r="CR6" s="55"/>
      <c r="CS6" s="55"/>
      <c r="CT6" s="55"/>
      <c r="CU6" s="55"/>
    </row>
    <row r="7" spans="1:104" s="4" customFormat="1" ht="15.75" x14ac:dyDescent="0.25">
      <c r="F7" s="42" t="s">
        <v>38</v>
      </c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42"/>
      <c r="BG7" s="42"/>
      <c r="BH7" s="42"/>
      <c r="BI7" s="42"/>
      <c r="BJ7" s="42"/>
      <c r="BK7" s="42"/>
      <c r="BL7" s="42"/>
      <c r="BM7" s="42"/>
      <c r="BN7" s="42"/>
      <c r="BO7" s="42"/>
      <c r="BP7" s="42"/>
      <c r="BQ7" s="42"/>
      <c r="BR7" s="42"/>
      <c r="BS7" s="42"/>
      <c r="BT7" s="42"/>
      <c r="BU7" s="42"/>
      <c r="BV7" s="42"/>
      <c r="BW7" s="42"/>
      <c r="BX7" s="42"/>
      <c r="BY7" s="42"/>
      <c r="BZ7" s="42"/>
      <c r="CA7" s="42"/>
      <c r="CB7" s="42"/>
      <c r="CC7" s="42"/>
      <c r="CD7" s="42"/>
      <c r="CE7" s="42"/>
      <c r="CF7" s="42"/>
      <c r="CG7" s="42"/>
      <c r="CH7" s="42"/>
      <c r="CI7" s="42"/>
      <c r="CJ7" s="42"/>
      <c r="CK7" s="42"/>
      <c r="CL7" s="42"/>
      <c r="CM7" s="42"/>
      <c r="CN7" s="42"/>
      <c r="CO7" s="42"/>
      <c r="CP7" s="42"/>
      <c r="CQ7" s="42"/>
      <c r="CR7" s="42"/>
      <c r="CS7" s="42"/>
      <c r="CT7" s="42"/>
      <c r="CU7" s="42"/>
    </row>
    <row r="9" spans="1:104" s="7" customFormat="1" x14ac:dyDescent="0.25">
      <c r="A9" s="121" t="s">
        <v>16</v>
      </c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121"/>
      <c r="AI9" s="121"/>
      <c r="AJ9" s="121"/>
      <c r="AK9" s="121"/>
      <c r="AL9" s="121"/>
      <c r="AM9" s="121"/>
      <c r="AN9" s="121"/>
      <c r="AO9" s="121"/>
      <c r="AP9" s="121"/>
      <c r="AQ9" s="121"/>
      <c r="AR9" s="121"/>
      <c r="AS9" s="121"/>
      <c r="AT9" s="121"/>
      <c r="AU9" s="121"/>
      <c r="AV9" s="121"/>
      <c r="AW9" s="121"/>
      <c r="AX9" s="121"/>
      <c r="AY9" s="121"/>
      <c r="AZ9" s="121"/>
      <c r="BA9" s="121"/>
      <c r="BB9" s="121"/>
      <c r="BC9" s="121"/>
      <c r="BD9" s="121"/>
      <c r="BE9" s="121"/>
      <c r="BF9" s="121"/>
      <c r="BG9" s="121"/>
      <c r="BH9" s="121"/>
      <c r="BI9" s="121"/>
      <c r="BJ9" s="121"/>
      <c r="BK9" s="121"/>
      <c r="BL9" s="121"/>
      <c r="BM9" s="121"/>
      <c r="BN9" s="121"/>
      <c r="BO9" s="121"/>
      <c r="BP9" s="121"/>
      <c r="BQ9" s="121"/>
      <c r="BR9" s="121"/>
      <c r="BS9" s="121"/>
      <c r="BT9" s="121"/>
      <c r="BU9" s="121"/>
      <c r="BV9" s="121"/>
      <c r="BW9" s="121"/>
      <c r="BX9" s="121"/>
      <c r="BY9" s="121"/>
      <c r="BZ9" s="121"/>
      <c r="CA9" s="121" t="s">
        <v>39</v>
      </c>
      <c r="CB9" s="121"/>
      <c r="CC9" s="121"/>
      <c r="CD9" s="121"/>
      <c r="CE9" s="121"/>
      <c r="CF9" s="121"/>
      <c r="CG9" s="121"/>
      <c r="CH9" s="121"/>
      <c r="CI9" s="121"/>
      <c r="CJ9" s="121"/>
      <c r="CK9" s="121"/>
      <c r="CL9" s="121"/>
      <c r="CM9" s="121"/>
      <c r="CN9" s="121"/>
      <c r="CO9" s="121"/>
      <c r="CP9" s="121"/>
      <c r="CQ9" s="121"/>
      <c r="CR9" s="121"/>
      <c r="CS9" s="121"/>
      <c r="CT9" s="121"/>
      <c r="CU9" s="121"/>
      <c r="CV9" s="121"/>
      <c r="CW9" s="121"/>
      <c r="CX9" s="121"/>
      <c r="CY9" s="121"/>
      <c r="CZ9" s="121"/>
    </row>
    <row r="10" spans="1:104" s="7" customFormat="1" x14ac:dyDescent="0.25">
      <c r="A10" s="121">
        <v>1</v>
      </c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121"/>
      <c r="O10" s="121"/>
      <c r="P10" s="121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121"/>
      <c r="AJ10" s="121"/>
      <c r="AK10" s="121"/>
      <c r="AL10" s="121"/>
      <c r="AM10" s="121"/>
      <c r="AN10" s="121"/>
      <c r="AO10" s="121"/>
      <c r="AP10" s="121"/>
      <c r="AQ10" s="121"/>
      <c r="AR10" s="121"/>
      <c r="AS10" s="121"/>
      <c r="AT10" s="121"/>
      <c r="AU10" s="121"/>
      <c r="AV10" s="121"/>
      <c r="AW10" s="121"/>
      <c r="AX10" s="121"/>
      <c r="AY10" s="121"/>
      <c r="AZ10" s="121"/>
      <c r="BA10" s="121"/>
      <c r="BB10" s="121"/>
      <c r="BC10" s="121"/>
      <c r="BD10" s="121"/>
      <c r="BE10" s="121"/>
      <c r="BF10" s="121"/>
      <c r="BG10" s="121"/>
      <c r="BH10" s="121"/>
      <c r="BI10" s="121"/>
      <c r="BJ10" s="121"/>
      <c r="BK10" s="121"/>
      <c r="BL10" s="121"/>
      <c r="BM10" s="121"/>
      <c r="BN10" s="121"/>
      <c r="BO10" s="121"/>
      <c r="BP10" s="121"/>
      <c r="BQ10" s="121"/>
      <c r="BR10" s="121"/>
      <c r="BS10" s="121"/>
      <c r="BT10" s="121"/>
      <c r="BU10" s="121"/>
      <c r="BV10" s="121"/>
      <c r="BW10" s="121"/>
      <c r="BX10" s="121"/>
      <c r="BY10" s="121"/>
      <c r="BZ10" s="121"/>
      <c r="CA10" s="121">
        <v>2</v>
      </c>
      <c r="CB10" s="121"/>
      <c r="CC10" s="121"/>
      <c r="CD10" s="121"/>
      <c r="CE10" s="121"/>
      <c r="CF10" s="121"/>
      <c r="CG10" s="121"/>
      <c r="CH10" s="121"/>
      <c r="CI10" s="121"/>
      <c r="CJ10" s="121"/>
      <c r="CK10" s="121"/>
      <c r="CL10" s="121"/>
      <c r="CM10" s="121"/>
      <c r="CN10" s="121"/>
      <c r="CO10" s="121"/>
      <c r="CP10" s="121"/>
      <c r="CQ10" s="121"/>
      <c r="CR10" s="121"/>
      <c r="CS10" s="121"/>
      <c r="CT10" s="121"/>
      <c r="CU10" s="121"/>
      <c r="CV10" s="121"/>
      <c r="CW10" s="121"/>
      <c r="CX10" s="121"/>
      <c r="CY10" s="121"/>
      <c r="CZ10" s="121"/>
    </row>
    <row r="11" spans="1:104" ht="63" customHeight="1" x14ac:dyDescent="0.25">
      <c r="A11" s="16"/>
      <c r="B11" s="125" t="s">
        <v>45</v>
      </c>
      <c r="C11" s="125"/>
      <c r="D11" s="125"/>
      <c r="E11" s="125"/>
      <c r="F11" s="125"/>
      <c r="G11" s="125"/>
      <c r="H11" s="125"/>
      <c r="I11" s="125"/>
      <c r="J11" s="125"/>
      <c r="K11" s="125"/>
      <c r="L11" s="125"/>
      <c r="M11" s="125"/>
      <c r="N11" s="125"/>
      <c r="O11" s="125"/>
      <c r="P11" s="125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/>
      <c r="AJ11" s="125"/>
      <c r="AK11" s="125"/>
      <c r="AL11" s="125"/>
      <c r="AM11" s="125"/>
      <c r="AN11" s="125"/>
      <c r="AO11" s="125"/>
      <c r="AP11" s="125"/>
      <c r="AQ11" s="125"/>
      <c r="AR11" s="125"/>
      <c r="AS11" s="125"/>
      <c r="AT11" s="125"/>
      <c r="AU11" s="125"/>
      <c r="AV11" s="125"/>
      <c r="AW11" s="125"/>
      <c r="AX11" s="125"/>
      <c r="AY11" s="125"/>
      <c r="AZ11" s="125"/>
      <c r="BA11" s="125"/>
      <c r="BB11" s="125"/>
      <c r="BC11" s="125"/>
      <c r="BD11" s="125"/>
      <c r="BE11" s="125"/>
      <c r="BF11" s="125"/>
      <c r="BG11" s="125"/>
      <c r="BH11" s="125"/>
      <c r="BI11" s="125"/>
      <c r="BJ11" s="125"/>
      <c r="BK11" s="125"/>
      <c r="BL11" s="125"/>
      <c r="BM11" s="125"/>
      <c r="BN11" s="125"/>
      <c r="BO11" s="125"/>
      <c r="BP11" s="125"/>
      <c r="BQ11" s="125"/>
      <c r="BR11" s="125"/>
      <c r="BS11" s="125"/>
      <c r="BT11" s="125"/>
      <c r="BU11" s="125"/>
      <c r="BV11" s="125"/>
      <c r="BW11" s="125"/>
      <c r="BX11" s="125"/>
      <c r="BY11" s="125"/>
      <c r="BZ11" s="22"/>
      <c r="CA11" s="84">
        <v>540</v>
      </c>
      <c r="CB11" s="85"/>
      <c r="CC11" s="85"/>
      <c r="CD11" s="85"/>
      <c r="CE11" s="85"/>
      <c r="CF11" s="85"/>
      <c r="CG11" s="85"/>
      <c r="CH11" s="85"/>
      <c r="CI11" s="85"/>
      <c r="CJ11" s="85"/>
      <c r="CK11" s="85"/>
      <c r="CL11" s="85"/>
      <c r="CM11" s="85"/>
      <c r="CN11" s="85"/>
      <c r="CO11" s="85"/>
      <c r="CP11" s="85"/>
      <c r="CQ11" s="85"/>
      <c r="CR11" s="85"/>
      <c r="CS11" s="85"/>
      <c r="CT11" s="85"/>
      <c r="CU11" s="85"/>
      <c r="CV11" s="85"/>
      <c r="CW11" s="85"/>
      <c r="CX11" s="85"/>
      <c r="CY11" s="85"/>
      <c r="CZ11" s="86"/>
    </row>
    <row r="12" spans="1:104" ht="80.25" customHeight="1" x14ac:dyDescent="0.25">
      <c r="A12" s="16"/>
      <c r="B12" s="125" t="s">
        <v>46</v>
      </c>
      <c r="C12" s="125"/>
      <c r="D12" s="125"/>
      <c r="E12" s="125"/>
      <c r="F12" s="125"/>
      <c r="G12" s="125"/>
      <c r="H12" s="125"/>
      <c r="I12" s="125"/>
      <c r="J12" s="125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25"/>
      <c r="AM12" s="125"/>
      <c r="AN12" s="125"/>
      <c r="AO12" s="125"/>
      <c r="AP12" s="125"/>
      <c r="AQ12" s="125"/>
      <c r="AR12" s="125"/>
      <c r="AS12" s="125"/>
      <c r="AT12" s="125"/>
      <c r="AU12" s="125"/>
      <c r="AV12" s="125"/>
      <c r="AW12" s="125"/>
      <c r="AX12" s="125"/>
      <c r="AY12" s="125"/>
      <c r="AZ12" s="125"/>
      <c r="BA12" s="125"/>
      <c r="BB12" s="125"/>
      <c r="BC12" s="125"/>
      <c r="BD12" s="125"/>
      <c r="BE12" s="125"/>
      <c r="BF12" s="125"/>
      <c r="BG12" s="125"/>
      <c r="BH12" s="125"/>
      <c r="BI12" s="125"/>
      <c r="BJ12" s="125"/>
      <c r="BK12" s="125"/>
      <c r="BL12" s="125"/>
      <c r="BM12" s="125"/>
      <c r="BN12" s="125"/>
      <c r="BO12" s="125"/>
      <c r="BP12" s="125"/>
      <c r="BQ12" s="125"/>
      <c r="BR12" s="125"/>
      <c r="BS12" s="125"/>
      <c r="BT12" s="125"/>
      <c r="BU12" s="125"/>
      <c r="BV12" s="125"/>
      <c r="BW12" s="125"/>
      <c r="BX12" s="125"/>
      <c r="BY12" s="125"/>
      <c r="BZ12" s="22"/>
      <c r="CA12" s="126">
        <v>0</v>
      </c>
      <c r="CB12" s="92"/>
      <c r="CC12" s="92"/>
      <c r="CD12" s="92"/>
      <c r="CE12" s="92"/>
      <c r="CF12" s="92"/>
      <c r="CG12" s="92"/>
      <c r="CH12" s="92"/>
      <c r="CI12" s="92"/>
      <c r="CJ12" s="92"/>
      <c r="CK12" s="92"/>
      <c r="CL12" s="92"/>
      <c r="CM12" s="92"/>
      <c r="CN12" s="92"/>
      <c r="CO12" s="92"/>
      <c r="CP12" s="92"/>
      <c r="CQ12" s="92"/>
      <c r="CR12" s="92"/>
      <c r="CS12" s="92"/>
      <c r="CT12" s="92"/>
      <c r="CU12" s="92"/>
      <c r="CV12" s="92"/>
      <c r="CW12" s="92"/>
      <c r="CX12" s="92"/>
      <c r="CY12" s="92"/>
      <c r="CZ12" s="93"/>
    </row>
    <row r="13" spans="1:104" ht="33.75" customHeight="1" x14ac:dyDescent="0.25">
      <c r="A13" s="16"/>
      <c r="B13" s="125" t="s">
        <v>47</v>
      </c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O13" s="125"/>
      <c r="P13" s="125"/>
      <c r="Q13" s="125"/>
      <c r="R13" s="125"/>
      <c r="S13" s="125"/>
      <c r="T13" s="125"/>
      <c r="U13" s="125"/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  <c r="AH13" s="125"/>
      <c r="AI13" s="125"/>
      <c r="AJ13" s="125"/>
      <c r="AK13" s="125"/>
      <c r="AL13" s="125"/>
      <c r="AM13" s="125"/>
      <c r="AN13" s="125"/>
      <c r="AO13" s="125"/>
      <c r="AP13" s="125"/>
      <c r="AQ13" s="125"/>
      <c r="AR13" s="125"/>
      <c r="AS13" s="125"/>
      <c r="AT13" s="125"/>
      <c r="AU13" s="125"/>
      <c r="AV13" s="125"/>
      <c r="AW13" s="125"/>
      <c r="AX13" s="125"/>
      <c r="AY13" s="125"/>
      <c r="AZ13" s="125"/>
      <c r="BA13" s="125"/>
      <c r="BB13" s="125"/>
      <c r="BC13" s="125"/>
      <c r="BD13" s="125"/>
      <c r="BE13" s="125"/>
      <c r="BF13" s="125"/>
      <c r="BG13" s="125"/>
      <c r="BH13" s="125"/>
      <c r="BI13" s="125"/>
      <c r="BJ13" s="125"/>
      <c r="BK13" s="125"/>
      <c r="BL13" s="125"/>
      <c r="BM13" s="125"/>
      <c r="BN13" s="125"/>
      <c r="BO13" s="125"/>
      <c r="BP13" s="125"/>
      <c r="BQ13" s="125"/>
      <c r="BR13" s="125"/>
      <c r="BS13" s="125"/>
      <c r="BT13" s="125"/>
      <c r="BU13" s="125"/>
      <c r="BV13" s="125"/>
      <c r="BW13" s="125"/>
      <c r="BX13" s="125"/>
      <c r="BY13" s="125"/>
      <c r="BZ13" s="22"/>
      <c r="CA13" s="126">
        <v>1</v>
      </c>
      <c r="CB13" s="92"/>
      <c r="CC13" s="92"/>
      <c r="CD13" s="92"/>
      <c r="CE13" s="92"/>
      <c r="CF13" s="92"/>
      <c r="CG13" s="92"/>
      <c r="CH13" s="92"/>
      <c r="CI13" s="92"/>
      <c r="CJ13" s="92"/>
      <c r="CK13" s="92"/>
      <c r="CL13" s="92"/>
      <c r="CM13" s="92"/>
      <c r="CN13" s="92"/>
      <c r="CO13" s="92"/>
      <c r="CP13" s="92"/>
      <c r="CQ13" s="92"/>
      <c r="CR13" s="92"/>
      <c r="CS13" s="92"/>
      <c r="CT13" s="92"/>
      <c r="CU13" s="92"/>
      <c r="CV13" s="92"/>
      <c r="CW13" s="92"/>
      <c r="CX13" s="92"/>
      <c r="CY13" s="92"/>
      <c r="CZ13" s="93"/>
    </row>
    <row r="15" spans="1:104" s="4" customFormat="1" ht="15.75" x14ac:dyDescent="0.25">
      <c r="A15" s="55" t="s">
        <v>170</v>
      </c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 t="s">
        <v>81</v>
      </c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5"/>
      <c r="BH15" s="55"/>
      <c r="BI15" s="55"/>
      <c r="BJ15" s="55"/>
      <c r="BK15" s="55"/>
      <c r="BL15" s="55"/>
      <c r="BM15" s="55"/>
      <c r="BN15" s="55"/>
      <c r="BO15" s="55"/>
      <c r="BP15" s="55"/>
      <c r="BQ15" s="55"/>
      <c r="BR15" s="55"/>
      <c r="BS15" s="55"/>
      <c r="BT15" s="55"/>
      <c r="BU15" s="55"/>
      <c r="BV15" s="55"/>
      <c r="BW15" s="55"/>
      <c r="BX15" s="55"/>
      <c r="BY15" s="55"/>
      <c r="BZ15" s="55"/>
      <c r="CA15" s="55"/>
      <c r="CB15" s="55"/>
      <c r="CC15" s="55"/>
      <c r="CD15" s="55"/>
      <c r="CE15" s="55"/>
      <c r="CF15" s="55"/>
      <c r="CG15" s="55"/>
      <c r="CH15" s="55"/>
      <c r="CI15" s="55"/>
      <c r="CJ15" s="55"/>
      <c r="CK15" s="55"/>
      <c r="CL15" s="55"/>
      <c r="CM15" s="55"/>
      <c r="CN15" s="55"/>
      <c r="CO15" s="55"/>
      <c r="CP15" s="55"/>
      <c r="CQ15" s="55"/>
      <c r="CR15" s="55"/>
      <c r="CS15" s="55"/>
      <c r="CT15" s="55"/>
      <c r="CU15" s="55"/>
      <c r="CV15" s="55"/>
      <c r="CW15" s="55"/>
      <c r="CX15" s="55"/>
      <c r="CY15" s="55"/>
      <c r="CZ15" s="55"/>
    </row>
    <row r="16" spans="1:104" s="8" customFormat="1" ht="12.75" x14ac:dyDescent="0.25">
      <c r="A16" s="42" t="s">
        <v>8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 t="s">
        <v>9</v>
      </c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 t="s">
        <v>10</v>
      </c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</row>
  </sheetData>
  <mergeCells count="21">
    <mergeCell ref="A16:AK16"/>
    <mergeCell ref="AL16:BV16"/>
    <mergeCell ref="BW16:CZ16"/>
    <mergeCell ref="A10:BZ10"/>
    <mergeCell ref="CA10:CZ10"/>
    <mergeCell ref="B11:BY11"/>
    <mergeCell ref="CA11:CZ11"/>
    <mergeCell ref="B12:BY12"/>
    <mergeCell ref="CA12:CZ12"/>
    <mergeCell ref="B13:BY13"/>
    <mergeCell ref="CA13:CZ13"/>
    <mergeCell ref="A15:AK15"/>
    <mergeCell ref="AL15:BV15"/>
    <mergeCell ref="BW15:CZ15"/>
    <mergeCell ref="A9:BZ9"/>
    <mergeCell ref="CA9:CZ9"/>
    <mergeCell ref="A3:CZ3"/>
    <mergeCell ref="X4:BF4"/>
    <mergeCell ref="BG4:BZ4"/>
    <mergeCell ref="F6:CU6"/>
    <mergeCell ref="F7:CU7"/>
  </mergeCells>
  <pageMargins left="0.7" right="0.7" top="0.75" bottom="0.75" header="0.3" footer="0.3"/>
  <pageSetup paperSize="9" scale="9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H42"/>
  <sheetViews>
    <sheetView view="pageBreakPreview" topLeftCell="A26" zoomScale="85" zoomScaleNormal="55" zoomScaleSheetLayoutView="85" workbookViewId="0">
      <selection activeCell="AW45" sqref="AW45"/>
    </sheetView>
  </sheetViews>
  <sheetFormatPr defaultRowHeight="16.5" x14ac:dyDescent="0.3"/>
  <cols>
    <col min="1" max="1" width="6.7109375" style="29" customWidth="1"/>
    <col min="2" max="2" width="24" style="29" customWidth="1"/>
    <col min="3" max="3" width="18.7109375" style="29" customWidth="1"/>
    <col min="4" max="4" width="21.28515625" style="29" customWidth="1"/>
    <col min="5" max="5" width="9.140625" style="29" customWidth="1"/>
    <col min="6" max="6" width="16.7109375" style="29" customWidth="1"/>
    <col min="7" max="7" width="16.140625" style="29" customWidth="1"/>
    <col min="8" max="9" width="6.7109375" style="29" customWidth="1"/>
    <col min="10" max="10" width="15.7109375" style="27" customWidth="1"/>
    <col min="11" max="12" width="10.7109375" style="27" customWidth="1"/>
    <col min="13" max="20" width="5.7109375" style="27" customWidth="1"/>
    <col min="21" max="21" width="6.7109375" style="27" customWidth="1"/>
    <col min="22" max="22" width="12.7109375" style="27" customWidth="1"/>
    <col min="23" max="23" width="6.7109375" style="27" customWidth="1"/>
    <col min="24" max="24" width="40.7109375" style="27" customWidth="1"/>
    <col min="25" max="25" width="9.140625" style="27"/>
    <col min="26" max="27" width="6.7109375" style="27" customWidth="1"/>
    <col min="28" max="28" width="12.28515625" style="27" customWidth="1"/>
    <col min="29" max="29" width="11.140625" style="27" customWidth="1"/>
    <col min="32" max="32" width="9.7109375" customWidth="1"/>
    <col min="34" max="34" width="15.5703125" customWidth="1"/>
    <col min="35" max="35" width="10" style="27" customWidth="1"/>
    <col min="36" max="36" width="9.140625" style="27" customWidth="1"/>
    <col min="37" max="37" width="11.5703125" style="27" customWidth="1"/>
    <col min="38" max="38" width="12" style="27" customWidth="1"/>
    <col min="39" max="39" width="9.140625" style="27"/>
    <col min="40" max="40" width="10.5703125" customWidth="1"/>
    <col min="41" max="41" width="9.140625" style="27"/>
    <col min="42" max="42" width="12.28515625" style="27" customWidth="1"/>
    <col min="43" max="44" width="9.140625" style="27"/>
    <col min="45" max="45" width="12" style="27" bestFit="1" customWidth="1"/>
    <col min="46" max="46" width="9.140625" style="27"/>
    <col min="47" max="47" width="10" style="27" bestFit="1" customWidth="1"/>
    <col min="48" max="49" width="9.140625" style="27"/>
    <col min="50" max="51" width="11.42578125" style="27" bestFit="1" customWidth="1"/>
    <col min="52" max="52" width="9.140625" style="27"/>
    <col min="53" max="54" width="11.42578125" style="27" bestFit="1" customWidth="1"/>
    <col min="55" max="55" width="9.140625" style="27"/>
    <col min="56" max="57" width="11.42578125" style="27" bestFit="1" customWidth="1"/>
    <col min="58" max="58" width="9.140625" style="27"/>
    <col min="59" max="61" width="11.42578125" style="27" bestFit="1" customWidth="1"/>
    <col min="62" max="62" width="9.42578125" style="27" bestFit="1" customWidth="1"/>
    <col min="63" max="16384" width="9.140625" style="27"/>
  </cols>
  <sheetData>
    <row r="1" spans="1:60" x14ac:dyDescent="0.25">
      <c r="A1" s="128"/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</row>
    <row r="2" spans="1:60" x14ac:dyDescent="0.3">
      <c r="A2" s="27" t="s">
        <v>97</v>
      </c>
      <c r="B2" s="27"/>
      <c r="C2" s="27"/>
      <c r="D2" s="27"/>
      <c r="E2" s="27"/>
      <c r="F2" s="27"/>
      <c r="G2" s="27"/>
      <c r="H2" s="27"/>
      <c r="I2" s="27"/>
      <c r="P2" s="195"/>
      <c r="Q2" s="194" t="s">
        <v>86</v>
      </c>
      <c r="R2" s="29" t="s">
        <v>51</v>
      </c>
      <c r="S2" s="28">
        <v>2021</v>
      </c>
      <c r="T2" s="27" t="s">
        <v>89</v>
      </c>
      <c r="W2" s="30"/>
      <c r="X2" s="30"/>
      <c r="Y2" s="30"/>
      <c r="Z2" s="30"/>
      <c r="AA2" s="30"/>
    </row>
    <row r="3" spans="1:60" ht="15" x14ac:dyDescent="0.25">
      <c r="A3" s="129" t="s">
        <v>96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W3" s="30"/>
      <c r="X3" s="30"/>
      <c r="Y3" s="30"/>
      <c r="Z3" s="30"/>
      <c r="AA3" s="30"/>
    </row>
    <row r="4" spans="1:60" ht="15" x14ac:dyDescent="0.25">
      <c r="A4" s="130" t="s">
        <v>90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1"/>
      <c r="T4" s="131"/>
      <c r="U4" s="31"/>
      <c r="V4" s="31"/>
      <c r="W4" s="31"/>
      <c r="X4" s="31"/>
      <c r="Y4" s="31"/>
      <c r="Z4" s="31"/>
      <c r="AA4" s="31"/>
    </row>
    <row r="5" spans="1:60" s="29" customFormat="1" ht="19.5" thickBot="1" x14ac:dyDescent="0.35">
      <c r="A5" s="32"/>
      <c r="B5" s="32"/>
      <c r="C5" s="32"/>
      <c r="D5" s="32"/>
      <c r="E5" s="32"/>
      <c r="F5" s="32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27"/>
      <c r="T5" s="27"/>
      <c r="U5" s="27"/>
      <c r="V5" s="27"/>
      <c r="W5" s="27"/>
      <c r="X5" s="27"/>
      <c r="Y5" s="27"/>
      <c r="Z5" s="27"/>
      <c r="AA5" s="27"/>
    </row>
    <row r="6" spans="1:60" ht="50.1" customHeight="1" thickBot="1" x14ac:dyDescent="0.3">
      <c r="A6" s="132" t="s">
        <v>171</v>
      </c>
      <c r="B6" s="133"/>
      <c r="C6" s="133"/>
      <c r="D6" s="133"/>
      <c r="E6" s="133"/>
      <c r="F6" s="133"/>
      <c r="G6" s="133"/>
      <c r="H6" s="133"/>
      <c r="I6" s="134"/>
      <c r="J6" s="133" t="s">
        <v>52</v>
      </c>
      <c r="K6" s="133"/>
      <c r="L6" s="133"/>
      <c r="M6" s="133"/>
      <c r="N6" s="133"/>
      <c r="O6" s="133"/>
      <c r="P6" s="133"/>
      <c r="Q6" s="133"/>
      <c r="R6" s="133"/>
      <c r="S6" s="133"/>
      <c r="T6" s="133"/>
      <c r="U6" s="133"/>
      <c r="V6" s="134"/>
      <c r="W6" s="137" t="s">
        <v>53</v>
      </c>
      <c r="X6" s="139" t="s">
        <v>54</v>
      </c>
      <c r="Y6" s="140"/>
      <c r="Z6" s="141"/>
      <c r="AA6" s="135" t="s">
        <v>91</v>
      </c>
    </row>
    <row r="7" spans="1:60" ht="50.1" customHeight="1" thickBot="1" x14ac:dyDescent="0.3">
      <c r="A7" s="137" t="s">
        <v>92</v>
      </c>
      <c r="B7" s="137" t="s">
        <v>172</v>
      </c>
      <c r="C7" s="137" t="s">
        <v>173</v>
      </c>
      <c r="D7" s="137" t="s">
        <v>93</v>
      </c>
      <c r="E7" s="137" t="s">
        <v>55</v>
      </c>
      <c r="F7" s="137" t="s">
        <v>174</v>
      </c>
      <c r="G7" s="137" t="s">
        <v>175</v>
      </c>
      <c r="H7" s="137" t="s">
        <v>176</v>
      </c>
      <c r="I7" s="137" t="s">
        <v>94</v>
      </c>
      <c r="J7" s="135" t="s">
        <v>177</v>
      </c>
      <c r="K7" s="137" t="s">
        <v>56</v>
      </c>
      <c r="L7" s="137" t="s">
        <v>57</v>
      </c>
      <c r="M7" s="132" t="s">
        <v>58</v>
      </c>
      <c r="N7" s="133"/>
      <c r="O7" s="133"/>
      <c r="P7" s="133"/>
      <c r="Q7" s="133"/>
      <c r="R7" s="133"/>
      <c r="S7" s="133"/>
      <c r="T7" s="133"/>
      <c r="U7" s="134"/>
      <c r="V7" s="137" t="s">
        <v>59</v>
      </c>
      <c r="W7" s="138"/>
      <c r="X7" s="142"/>
      <c r="Y7" s="143"/>
      <c r="Z7" s="144"/>
      <c r="AA7" s="136"/>
    </row>
    <row r="8" spans="1:60" ht="99.95" customHeight="1" thickBot="1" x14ac:dyDescent="0.3">
      <c r="A8" s="138"/>
      <c r="B8" s="138"/>
      <c r="C8" s="138"/>
      <c r="D8" s="138"/>
      <c r="E8" s="138"/>
      <c r="F8" s="138"/>
      <c r="G8" s="138"/>
      <c r="H8" s="138"/>
      <c r="I8" s="138"/>
      <c r="J8" s="136"/>
      <c r="K8" s="138"/>
      <c r="L8" s="138"/>
      <c r="M8" s="137" t="s">
        <v>60</v>
      </c>
      <c r="N8" s="132" t="s">
        <v>61</v>
      </c>
      <c r="O8" s="133"/>
      <c r="P8" s="134"/>
      <c r="Q8" s="132" t="s">
        <v>95</v>
      </c>
      <c r="R8" s="133"/>
      <c r="S8" s="133"/>
      <c r="T8" s="134"/>
      <c r="U8" s="137" t="s">
        <v>62</v>
      </c>
      <c r="V8" s="138"/>
      <c r="W8" s="138"/>
      <c r="X8" s="137" t="s">
        <v>63</v>
      </c>
      <c r="Y8" s="137" t="s">
        <v>64</v>
      </c>
      <c r="Z8" s="137" t="s">
        <v>65</v>
      </c>
      <c r="AA8" s="136"/>
    </row>
    <row r="9" spans="1:60" ht="159.94999999999999" customHeight="1" thickBot="1" x14ac:dyDescent="0.3">
      <c r="A9" s="138"/>
      <c r="B9" s="138"/>
      <c r="C9" s="138"/>
      <c r="D9" s="138"/>
      <c r="E9" s="138"/>
      <c r="F9" s="138"/>
      <c r="G9" s="138"/>
      <c r="H9" s="138"/>
      <c r="I9" s="138"/>
      <c r="J9" s="136"/>
      <c r="K9" s="138"/>
      <c r="L9" s="138"/>
      <c r="M9" s="138"/>
      <c r="N9" s="40" t="s">
        <v>66</v>
      </c>
      <c r="O9" s="40" t="s">
        <v>67</v>
      </c>
      <c r="P9" s="40" t="s">
        <v>68</v>
      </c>
      <c r="Q9" s="40" t="s">
        <v>69</v>
      </c>
      <c r="R9" s="40" t="s">
        <v>478</v>
      </c>
      <c r="S9" s="40" t="s">
        <v>178</v>
      </c>
      <c r="T9" s="40" t="s">
        <v>179</v>
      </c>
      <c r="U9" s="138"/>
      <c r="V9" s="138"/>
      <c r="W9" s="138"/>
      <c r="X9" s="138"/>
      <c r="Y9" s="138"/>
      <c r="Z9" s="138"/>
      <c r="AA9" s="136"/>
    </row>
    <row r="10" spans="1:60" s="41" customFormat="1" ht="17.25" customHeight="1" thickBot="1" x14ac:dyDescent="0.3">
      <c r="A10" s="34">
        <v>1</v>
      </c>
      <c r="B10" s="34">
        <v>2</v>
      </c>
      <c r="C10" s="34">
        <v>3</v>
      </c>
      <c r="D10" s="34">
        <v>4</v>
      </c>
      <c r="E10" s="34">
        <v>5</v>
      </c>
      <c r="F10" s="34">
        <v>6</v>
      </c>
      <c r="G10" s="34">
        <v>7</v>
      </c>
      <c r="H10" s="34">
        <v>8</v>
      </c>
      <c r="I10" s="34">
        <v>9</v>
      </c>
      <c r="J10" s="34">
        <v>10</v>
      </c>
      <c r="K10" s="34">
        <v>11</v>
      </c>
      <c r="L10" s="34">
        <v>12</v>
      </c>
      <c r="M10" s="34">
        <v>13</v>
      </c>
      <c r="N10" s="34">
        <v>14</v>
      </c>
      <c r="O10" s="34">
        <v>15</v>
      </c>
      <c r="P10" s="34">
        <v>16</v>
      </c>
      <c r="Q10" s="34">
        <v>17</v>
      </c>
      <c r="R10" s="34">
        <v>18</v>
      </c>
      <c r="S10" s="34">
        <v>19</v>
      </c>
      <c r="T10" s="34">
        <v>20</v>
      </c>
      <c r="U10" s="34">
        <v>21</v>
      </c>
      <c r="V10" s="34">
        <v>22</v>
      </c>
      <c r="W10" s="34">
        <v>23</v>
      </c>
      <c r="X10" s="34">
        <v>24</v>
      </c>
      <c r="Y10" s="34">
        <v>25</v>
      </c>
      <c r="Z10" s="34">
        <v>26</v>
      </c>
      <c r="AA10" s="34">
        <v>27</v>
      </c>
      <c r="AB10" s="37" t="s">
        <v>180</v>
      </c>
      <c r="AC10" s="37" t="s">
        <v>181</v>
      </c>
      <c r="AE10" s="41" t="s">
        <v>182</v>
      </c>
      <c r="AF10" s="37" t="s">
        <v>183</v>
      </c>
      <c r="AH10" s="37" t="s">
        <v>184</v>
      </c>
      <c r="AI10" s="37" t="s">
        <v>185</v>
      </c>
      <c r="AJ10" s="41" t="s">
        <v>186</v>
      </c>
      <c r="AK10" s="37" t="s">
        <v>187</v>
      </c>
      <c r="AL10" s="37" t="s">
        <v>188</v>
      </c>
      <c r="AN10" s="37" t="s">
        <v>189</v>
      </c>
      <c r="AO10" s="41" t="s">
        <v>186</v>
      </c>
      <c r="AP10" s="41" t="s">
        <v>190</v>
      </c>
      <c r="AQ10" s="41" t="s">
        <v>191</v>
      </c>
      <c r="AS10" s="41" t="s">
        <v>192</v>
      </c>
      <c r="AU10" s="181" t="s">
        <v>193</v>
      </c>
      <c r="AV10" s="181" t="s">
        <v>194</v>
      </c>
    </row>
    <row r="11" spans="1:60" ht="45" x14ac:dyDescent="0.3">
      <c r="A11" s="182">
        <v>1</v>
      </c>
      <c r="B11" s="182" t="s">
        <v>96</v>
      </c>
      <c r="C11" s="182" t="s">
        <v>114</v>
      </c>
      <c r="D11" s="182" t="s">
        <v>142</v>
      </c>
      <c r="E11" s="182" t="s">
        <v>136</v>
      </c>
      <c r="F11" s="182" t="s">
        <v>195</v>
      </c>
      <c r="G11" s="182" t="s">
        <v>196</v>
      </c>
      <c r="H11" s="182" t="s">
        <v>78</v>
      </c>
      <c r="I11" s="182">
        <v>0.67</v>
      </c>
      <c r="J11" s="182" t="s">
        <v>143</v>
      </c>
      <c r="K11" s="182">
        <v>0</v>
      </c>
      <c r="L11" s="182">
        <v>0</v>
      </c>
      <c r="M11" s="182">
        <v>277</v>
      </c>
      <c r="N11" s="182">
        <v>0</v>
      </c>
      <c r="O11" s="182">
        <v>0</v>
      </c>
      <c r="P11" s="182">
        <v>277</v>
      </c>
      <c r="Q11" s="182">
        <v>0</v>
      </c>
      <c r="R11" s="182">
        <v>0</v>
      </c>
      <c r="S11" s="182">
        <v>32</v>
      </c>
      <c r="T11" s="182">
        <v>245</v>
      </c>
      <c r="U11" s="182">
        <v>0</v>
      </c>
      <c r="V11" s="182">
        <v>1300</v>
      </c>
      <c r="W11" s="182"/>
      <c r="X11" s="182" t="s">
        <v>197</v>
      </c>
      <c r="Y11" s="182" t="s">
        <v>133</v>
      </c>
      <c r="Z11" s="182" t="s">
        <v>198</v>
      </c>
      <c r="AA11" s="182">
        <v>0</v>
      </c>
      <c r="AB11" s="183">
        <f>IF(AA11=0,I11,0)</f>
        <v>0.67</v>
      </c>
      <c r="AC11" s="183">
        <f>IF(AA11=1,I11,0)</f>
        <v>0</v>
      </c>
      <c r="AD11" s="184"/>
      <c r="AE11" s="184" t="str">
        <f>IF(AA11=0,D11,0)</f>
        <v>Ф-31 пс Славянка</v>
      </c>
      <c r="AF11" s="184">
        <f>IF(AA11=1,D11,0)</f>
        <v>0</v>
      </c>
      <c r="AG11" s="184"/>
      <c r="AH11" s="184">
        <f>IF(AE11=0,0,IF(COUNTIF(AE10,AE11)=0,P11,0))</f>
        <v>277</v>
      </c>
      <c r="AI11" s="184">
        <f>IF(AF11=0,0,P11)</f>
        <v>0</v>
      </c>
      <c r="AJ11" s="184"/>
      <c r="AK11" s="183">
        <f t="shared" ref="AK11:AK34" si="0">IF(AA11=0,V11,0)</f>
        <v>1300</v>
      </c>
      <c r="AL11" s="183">
        <f>IF(AA11=1,V11,0)</f>
        <v>0</v>
      </c>
      <c r="AM11" s="184"/>
      <c r="AN11" s="184">
        <f>M11</f>
        <v>277</v>
      </c>
      <c r="AO11" s="184"/>
      <c r="AP11" s="184">
        <f>IF(AA11=1,I11,0)*M11</f>
        <v>0</v>
      </c>
      <c r="AQ11" s="184">
        <f t="shared" ref="AQ11:AQ34" si="1">IF(AA11=1,M11,0)</f>
        <v>0</v>
      </c>
      <c r="AS11" s="27">
        <f>IF(AA11=1,I11,0)*V11</f>
        <v>0</v>
      </c>
      <c r="AU11" s="184">
        <f>IF(AE11=0,0,IF(COUNTIF(AE10,AE11)=0,S11,0))</f>
        <v>32</v>
      </c>
      <c r="AV11" s="185">
        <f>IF(AF11=0,0,S11)</f>
        <v>0</v>
      </c>
      <c r="AX11" s="27">
        <f>IF(R11&gt;0,I11*R11*AA11,0)</f>
        <v>0</v>
      </c>
      <c r="AY11" s="27">
        <f>IF(R11&gt;0,R11*AA11,0)</f>
        <v>0</v>
      </c>
      <c r="BA11" s="27">
        <f>IF(S11&gt;0,I11*S11*AA11,0)</f>
        <v>0</v>
      </c>
      <c r="BB11" s="27">
        <f>IF(S11&gt;0,S11*AA11,0)</f>
        <v>0</v>
      </c>
      <c r="BD11" s="27">
        <f>IF(T11&gt;0,I11*T11*AA11,0)</f>
        <v>0</v>
      </c>
      <c r="BE11" s="27">
        <f>IF(T11&gt;0,T11*AA11,0)</f>
        <v>0</v>
      </c>
      <c r="BG11" s="186">
        <f t="shared" ref="BG11:BH34" si="2">AX11+BA11+BD11</f>
        <v>0</v>
      </c>
      <c r="BH11" s="186">
        <f t="shared" si="2"/>
        <v>0</v>
      </c>
    </row>
    <row r="12" spans="1:60" ht="49.5" x14ac:dyDescent="0.3">
      <c r="A12" s="182">
        <v>2</v>
      </c>
      <c r="B12" s="182" t="s">
        <v>96</v>
      </c>
      <c r="C12" s="182" t="s">
        <v>114</v>
      </c>
      <c r="D12" s="182" t="s">
        <v>199</v>
      </c>
      <c r="E12" s="182" t="s">
        <v>136</v>
      </c>
      <c r="F12" s="182" t="s">
        <v>200</v>
      </c>
      <c r="G12" s="182" t="s">
        <v>201</v>
      </c>
      <c r="H12" s="182" t="s">
        <v>78</v>
      </c>
      <c r="I12" s="182">
        <v>1.75</v>
      </c>
      <c r="J12" s="182" t="s">
        <v>202</v>
      </c>
      <c r="K12" s="182">
        <v>0</v>
      </c>
      <c r="L12" s="182">
        <v>0</v>
      </c>
      <c r="M12" s="182">
        <v>290</v>
      </c>
      <c r="N12" s="182">
        <v>0</v>
      </c>
      <c r="O12" s="182">
        <v>0</v>
      </c>
      <c r="P12" s="182">
        <v>290</v>
      </c>
      <c r="Q12" s="182">
        <v>0</v>
      </c>
      <c r="R12" s="182">
        <v>0</v>
      </c>
      <c r="S12" s="182">
        <v>28</v>
      </c>
      <c r="T12" s="182">
        <v>262</v>
      </c>
      <c r="U12" s="182">
        <v>0</v>
      </c>
      <c r="V12" s="182">
        <v>150</v>
      </c>
      <c r="W12" s="182"/>
      <c r="X12" s="182" t="s">
        <v>197</v>
      </c>
      <c r="Y12" s="182" t="s">
        <v>133</v>
      </c>
      <c r="Z12" s="182" t="s">
        <v>118</v>
      </c>
      <c r="AA12" s="182">
        <v>0</v>
      </c>
      <c r="AB12" s="183">
        <f t="shared" ref="AB12:AB34" si="3">IF(AA12=0,I12,0)</f>
        <v>1.75</v>
      </c>
      <c r="AC12" s="183">
        <f t="shared" ref="AC12:AC34" si="4">IF(AA12=1,I12,0)</f>
        <v>0</v>
      </c>
      <c r="AD12" s="184"/>
      <c r="AE12" s="184" t="str">
        <f t="shared" ref="AE12:AE34" si="5">IF(AA12=0,D12,0)</f>
        <v>пс славянка ф12</v>
      </c>
      <c r="AF12" s="184">
        <f t="shared" ref="AF12:AF34" si="6">IF(AA12=1,D12,0)</f>
        <v>0</v>
      </c>
      <c r="AG12" s="184"/>
      <c r="AH12" s="184">
        <f>IF(AE12=0,0,IF(COUNTIF($AE11:AE$11,AE12)=0,P12,0))</f>
        <v>290</v>
      </c>
      <c r="AI12" s="184">
        <f>IF(AF12=0,0,IF(COUNTIF($AF11:AF$11,AF12)=0,P12,0))</f>
        <v>0</v>
      </c>
      <c r="AJ12" s="184"/>
      <c r="AK12" s="183">
        <f t="shared" si="0"/>
        <v>150</v>
      </c>
      <c r="AL12" s="183">
        <f t="shared" ref="AL12:AL34" si="7">IF(AA12=1,V12,0)</f>
        <v>0</v>
      </c>
      <c r="AM12" s="184"/>
      <c r="AN12" s="184">
        <f>IF(COUNTIF($D$11:D11,D12)=0,M12,0)</f>
        <v>290</v>
      </c>
      <c r="AO12" s="184"/>
      <c r="AP12" s="184">
        <f t="shared" ref="AP12:AP34" si="8">IF(AA12=1,I12,0)*M12</f>
        <v>0</v>
      </c>
      <c r="AQ12" s="184">
        <f t="shared" si="1"/>
        <v>0</v>
      </c>
      <c r="AS12" s="27">
        <f t="shared" ref="AS12:AS34" si="9">IF(AA12=1,I12,0)*V12</f>
        <v>0</v>
      </c>
      <c r="AU12" s="184">
        <f>IF(AE12=0,0,IF(COUNTIF($AE11:AE$11,AE12)=0,S12,0))</f>
        <v>28</v>
      </c>
      <c r="AV12" s="185">
        <f t="shared" ref="AV12:AV34" si="10">IF(AF12=0,0,S12)</f>
        <v>0</v>
      </c>
      <c r="AX12" s="27">
        <f t="shared" ref="AX12:AX34" si="11">IF(R12&gt;0,I12*R12*AA12,0)</f>
        <v>0</v>
      </c>
      <c r="AY12" s="27">
        <f t="shared" ref="AY12:AY34" si="12">IF(R12&gt;0,R12*AA12,0)</f>
        <v>0</v>
      </c>
      <c r="BA12" s="27">
        <f t="shared" ref="BA12:BA34" si="13">IF(S12&gt;0,I12*S12*AA12,0)</f>
        <v>0</v>
      </c>
      <c r="BB12" s="27">
        <f t="shared" ref="BB12:BB34" si="14">IF(S12&gt;0,S12*AA12,0)</f>
        <v>0</v>
      </c>
      <c r="BD12" s="27">
        <f t="shared" ref="BD12:BD34" si="15">IF(T12&gt;0,I12*T12*AA12,0)</f>
        <v>0</v>
      </c>
      <c r="BE12" s="27">
        <f t="shared" ref="BE12:BE34" si="16">IF(T12&gt;0,T12*AA12,0)</f>
        <v>0</v>
      </c>
      <c r="BG12" s="186">
        <f t="shared" si="2"/>
        <v>0</v>
      </c>
      <c r="BH12" s="186">
        <f t="shared" si="2"/>
        <v>0</v>
      </c>
    </row>
    <row r="13" spans="1:60" ht="45" x14ac:dyDescent="0.3">
      <c r="A13" s="182">
        <v>3</v>
      </c>
      <c r="B13" s="182" t="s">
        <v>145</v>
      </c>
      <c r="C13" s="182" t="s">
        <v>114</v>
      </c>
      <c r="D13" s="182" t="s">
        <v>142</v>
      </c>
      <c r="E13" s="182" t="s">
        <v>136</v>
      </c>
      <c r="F13" s="182" t="s">
        <v>203</v>
      </c>
      <c r="G13" s="182" t="s">
        <v>204</v>
      </c>
      <c r="H13" s="182" t="s">
        <v>78</v>
      </c>
      <c r="I13" s="182">
        <v>1.38</v>
      </c>
      <c r="J13" s="182" t="s">
        <v>205</v>
      </c>
      <c r="K13" s="182">
        <v>0</v>
      </c>
      <c r="L13" s="182">
        <v>0</v>
      </c>
      <c r="M13" s="182">
        <v>277</v>
      </c>
      <c r="N13" s="182">
        <v>0</v>
      </c>
      <c r="O13" s="182">
        <v>0</v>
      </c>
      <c r="P13" s="182">
        <v>277</v>
      </c>
      <c r="Q13" s="182">
        <v>0</v>
      </c>
      <c r="R13" s="182">
        <v>0</v>
      </c>
      <c r="S13" s="182">
        <v>32</v>
      </c>
      <c r="T13" s="182">
        <v>245</v>
      </c>
      <c r="U13" s="182">
        <v>0</v>
      </c>
      <c r="V13" s="182">
        <v>230</v>
      </c>
      <c r="W13" s="182"/>
      <c r="X13" s="182" t="s">
        <v>197</v>
      </c>
      <c r="Y13" s="182" t="s">
        <v>133</v>
      </c>
      <c r="Z13" s="182" t="s">
        <v>121</v>
      </c>
      <c r="AA13" s="182">
        <v>0</v>
      </c>
      <c r="AB13" s="183">
        <f t="shared" si="3"/>
        <v>1.38</v>
      </c>
      <c r="AC13" s="183">
        <f t="shared" si="4"/>
        <v>0</v>
      </c>
      <c r="AD13" s="184"/>
      <c r="AE13" s="184" t="str">
        <f t="shared" si="5"/>
        <v>Ф-31 пс Славянка</v>
      </c>
      <c r="AF13" s="184">
        <f t="shared" si="6"/>
        <v>0</v>
      </c>
      <c r="AG13" s="184"/>
      <c r="AH13" s="184">
        <f>IF(AE13=0,0,IF(COUNTIF($AE$11:AE12,AE13)=0,P13,0))</f>
        <v>0</v>
      </c>
      <c r="AI13" s="184">
        <f>IF(AF13=0,0,IF(COUNTIF($AF$11:AF12,AF13)=0,P13,0))</f>
        <v>0</v>
      </c>
      <c r="AJ13" s="184"/>
      <c r="AK13" s="183">
        <f t="shared" si="0"/>
        <v>230</v>
      </c>
      <c r="AL13" s="183">
        <f t="shared" si="7"/>
        <v>0</v>
      </c>
      <c r="AM13" s="184"/>
      <c r="AN13" s="184">
        <f>IF(COUNTIF($D$11:D12,D13)=0,M13,0)</f>
        <v>0</v>
      </c>
      <c r="AO13" s="184"/>
      <c r="AP13" s="184">
        <f t="shared" si="8"/>
        <v>0</v>
      </c>
      <c r="AQ13" s="184">
        <f t="shared" si="1"/>
        <v>0</v>
      </c>
      <c r="AS13" s="27">
        <f t="shared" si="9"/>
        <v>0</v>
      </c>
      <c r="AU13" s="184">
        <f>IF(AE13=0,0,IF(COUNTIF($AE$11:AE12,AE13)=0,S13,0))</f>
        <v>0</v>
      </c>
      <c r="AV13" s="185">
        <f t="shared" si="10"/>
        <v>0</v>
      </c>
      <c r="AX13" s="27">
        <f t="shared" si="11"/>
        <v>0</v>
      </c>
      <c r="AY13" s="27">
        <f t="shared" si="12"/>
        <v>0</v>
      </c>
      <c r="BA13" s="27">
        <f t="shared" si="13"/>
        <v>0</v>
      </c>
      <c r="BB13" s="27">
        <f t="shared" si="14"/>
        <v>0</v>
      </c>
      <c r="BD13" s="27">
        <f t="shared" si="15"/>
        <v>0</v>
      </c>
      <c r="BE13" s="27">
        <f t="shared" si="16"/>
        <v>0</v>
      </c>
      <c r="BG13" s="186">
        <f t="shared" si="2"/>
        <v>0</v>
      </c>
      <c r="BH13" s="186">
        <f t="shared" si="2"/>
        <v>0</v>
      </c>
    </row>
    <row r="14" spans="1:60" ht="45" x14ac:dyDescent="0.3">
      <c r="A14" s="182">
        <v>4</v>
      </c>
      <c r="B14" s="182" t="s">
        <v>145</v>
      </c>
      <c r="C14" s="182" t="s">
        <v>115</v>
      </c>
      <c r="D14" s="182" t="s">
        <v>142</v>
      </c>
      <c r="E14" s="182" t="s">
        <v>136</v>
      </c>
      <c r="F14" s="182" t="s">
        <v>206</v>
      </c>
      <c r="G14" s="182" t="s">
        <v>207</v>
      </c>
      <c r="H14" s="182" t="s">
        <v>78</v>
      </c>
      <c r="I14" s="182">
        <v>0.92</v>
      </c>
      <c r="J14" s="182" t="s">
        <v>208</v>
      </c>
      <c r="K14" s="182"/>
      <c r="L14" s="182"/>
      <c r="M14" s="182">
        <v>277</v>
      </c>
      <c r="N14" s="182">
        <v>0</v>
      </c>
      <c r="O14" s="182">
        <v>0</v>
      </c>
      <c r="P14" s="182">
        <v>277</v>
      </c>
      <c r="Q14" s="182">
        <v>0</v>
      </c>
      <c r="R14" s="182">
        <v>0</v>
      </c>
      <c r="S14" s="182">
        <v>32</v>
      </c>
      <c r="T14" s="182">
        <v>245</v>
      </c>
      <c r="U14" s="182">
        <v>0</v>
      </c>
      <c r="V14" s="182">
        <v>215</v>
      </c>
      <c r="W14" s="182"/>
      <c r="X14" s="182" t="s">
        <v>209</v>
      </c>
      <c r="Y14" s="182" t="s">
        <v>126</v>
      </c>
      <c r="Z14" s="182" t="s">
        <v>117</v>
      </c>
      <c r="AA14" s="182">
        <v>0</v>
      </c>
      <c r="AB14" s="183">
        <f t="shared" si="3"/>
        <v>0.92</v>
      </c>
      <c r="AC14" s="183">
        <f t="shared" si="4"/>
        <v>0</v>
      </c>
      <c r="AD14" s="184"/>
      <c r="AE14" s="184" t="str">
        <f t="shared" si="5"/>
        <v>Ф-31 пс Славянка</v>
      </c>
      <c r="AF14" s="184">
        <f t="shared" si="6"/>
        <v>0</v>
      </c>
      <c r="AG14" s="184"/>
      <c r="AH14" s="184">
        <f>IF(AE14=0,0,IF(COUNTIF($AE$11:AE13,AE14)=0,P14,0))</f>
        <v>0</v>
      </c>
      <c r="AI14" s="184">
        <f>IF(AF14=0,0,IF(COUNTIF($AF$11:AF13,AF14)=0,P14,0))</f>
        <v>0</v>
      </c>
      <c r="AJ14" s="184"/>
      <c r="AK14" s="183">
        <f t="shared" si="0"/>
        <v>215</v>
      </c>
      <c r="AL14" s="183">
        <f t="shared" si="7"/>
        <v>0</v>
      </c>
      <c r="AM14" s="184"/>
      <c r="AN14" s="184">
        <f>IF(COUNTIF($D$11:D13,D14)=0,M14,0)</f>
        <v>0</v>
      </c>
      <c r="AO14" s="184"/>
      <c r="AP14" s="184">
        <f t="shared" si="8"/>
        <v>0</v>
      </c>
      <c r="AQ14" s="184">
        <f t="shared" si="1"/>
        <v>0</v>
      </c>
      <c r="AS14" s="27">
        <f t="shared" si="9"/>
        <v>0</v>
      </c>
      <c r="AU14" s="184">
        <f>IF(AE14=0,0,IF(COUNTIF($AE$11:AE13,AE14)=0,S14,0))</f>
        <v>0</v>
      </c>
      <c r="AV14" s="185">
        <f t="shared" si="10"/>
        <v>0</v>
      </c>
      <c r="AX14" s="27">
        <f t="shared" si="11"/>
        <v>0</v>
      </c>
      <c r="AY14" s="27">
        <f t="shared" si="12"/>
        <v>0</v>
      </c>
      <c r="BA14" s="27">
        <f t="shared" si="13"/>
        <v>0</v>
      </c>
      <c r="BB14" s="27">
        <f t="shared" si="14"/>
        <v>0</v>
      </c>
      <c r="BD14" s="27">
        <f t="shared" si="15"/>
        <v>0</v>
      </c>
      <c r="BE14" s="27">
        <f t="shared" si="16"/>
        <v>0</v>
      </c>
      <c r="BG14" s="186">
        <f t="shared" si="2"/>
        <v>0</v>
      </c>
      <c r="BH14" s="186">
        <f t="shared" si="2"/>
        <v>0</v>
      </c>
    </row>
    <row r="15" spans="1:60" ht="49.5" x14ac:dyDescent="0.3">
      <c r="A15" s="182">
        <v>5</v>
      </c>
      <c r="B15" s="182" t="s">
        <v>145</v>
      </c>
      <c r="C15" s="182" t="s">
        <v>114</v>
      </c>
      <c r="D15" s="182" t="s">
        <v>100</v>
      </c>
      <c r="E15" s="182" t="s">
        <v>134</v>
      </c>
      <c r="F15" s="182" t="s">
        <v>210</v>
      </c>
      <c r="G15" s="182" t="s">
        <v>211</v>
      </c>
      <c r="H15" s="182" t="s">
        <v>78</v>
      </c>
      <c r="I15" s="182">
        <v>1.33</v>
      </c>
      <c r="J15" s="182" t="s">
        <v>212</v>
      </c>
      <c r="K15" s="182"/>
      <c r="L15" s="182"/>
      <c r="M15" s="182">
        <v>392</v>
      </c>
      <c r="N15" s="182">
        <v>0</v>
      </c>
      <c r="O15" s="182">
        <v>0</v>
      </c>
      <c r="P15" s="182">
        <v>392</v>
      </c>
      <c r="Q15" s="182">
        <v>0</v>
      </c>
      <c r="R15" s="182">
        <v>0</v>
      </c>
      <c r="S15" s="182">
        <v>10</v>
      </c>
      <c r="T15" s="182">
        <v>382</v>
      </c>
      <c r="U15" s="182">
        <v>0</v>
      </c>
      <c r="V15" s="182">
        <v>250</v>
      </c>
      <c r="W15" s="182"/>
      <c r="X15" s="182" t="s">
        <v>213</v>
      </c>
      <c r="Y15" s="182" t="s">
        <v>126</v>
      </c>
      <c r="Z15" s="182" t="s">
        <v>117</v>
      </c>
      <c r="AA15" s="182">
        <v>0</v>
      </c>
      <c r="AB15" s="183">
        <f t="shared" si="3"/>
        <v>1.33</v>
      </c>
      <c r="AC15" s="183">
        <f t="shared" si="4"/>
        <v>0</v>
      </c>
      <c r="AD15" s="184"/>
      <c r="AE15" s="184" t="str">
        <f t="shared" si="5"/>
        <v>ПС "Тавричанка" Ф-16</v>
      </c>
      <c r="AF15" s="184">
        <f t="shared" si="6"/>
        <v>0</v>
      </c>
      <c r="AG15" s="184"/>
      <c r="AH15" s="184">
        <f>IF(AE15=0,0,IF(COUNTIF($AE$11:AE14,AE15)=0,P15,0))</f>
        <v>392</v>
      </c>
      <c r="AI15" s="184">
        <f>IF(AF15=0,0,IF(COUNTIF($AF$11:AF14,AF15)=0,P15,0))</f>
        <v>0</v>
      </c>
      <c r="AJ15" s="184"/>
      <c r="AK15" s="183">
        <f t="shared" si="0"/>
        <v>250</v>
      </c>
      <c r="AL15" s="183">
        <f t="shared" si="7"/>
        <v>0</v>
      </c>
      <c r="AM15" s="184"/>
      <c r="AN15" s="184">
        <f>IF(COUNTIF($D$11:D14,D15)=0,M15,0)</f>
        <v>392</v>
      </c>
      <c r="AO15" s="184"/>
      <c r="AP15" s="184">
        <f t="shared" si="8"/>
        <v>0</v>
      </c>
      <c r="AQ15" s="184">
        <f t="shared" si="1"/>
        <v>0</v>
      </c>
      <c r="AS15" s="27">
        <f t="shared" si="9"/>
        <v>0</v>
      </c>
      <c r="AU15" s="184">
        <f>IF(AE15=0,0,IF(COUNTIF($AE$11:AE14,AE15)=0,S15,0))</f>
        <v>10</v>
      </c>
      <c r="AV15" s="185">
        <f t="shared" si="10"/>
        <v>0</v>
      </c>
      <c r="AX15" s="27">
        <f t="shared" si="11"/>
        <v>0</v>
      </c>
      <c r="AY15" s="27">
        <f t="shared" si="12"/>
        <v>0</v>
      </c>
      <c r="BA15" s="27">
        <f t="shared" si="13"/>
        <v>0</v>
      </c>
      <c r="BB15" s="27">
        <f t="shared" si="14"/>
        <v>0</v>
      </c>
      <c r="BD15" s="27">
        <f t="shared" si="15"/>
        <v>0</v>
      </c>
      <c r="BE15" s="27">
        <f t="shared" si="16"/>
        <v>0</v>
      </c>
      <c r="BG15" s="186">
        <f t="shared" si="2"/>
        <v>0</v>
      </c>
      <c r="BH15" s="186">
        <f t="shared" si="2"/>
        <v>0</v>
      </c>
    </row>
    <row r="16" spans="1:60" ht="49.5" x14ac:dyDescent="0.3">
      <c r="A16" s="182">
        <v>6</v>
      </c>
      <c r="B16" s="182" t="s">
        <v>145</v>
      </c>
      <c r="C16" s="182" t="s">
        <v>114</v>
      </c>
      <c r="D16" s="182" t="s">
        <v>128</v>
      </c>
      <c r="E16" s="182" t="s">
        <v>134</v>
      </c>
      <c r="F16" s="182" t="s">
        <v>214</v>
      </c>
      <c r="G16" s="182" t="s">
        <v>215</v>
      </c>
      <c r="H16" s="182" t="s">
        <v>78</v>
      </c>
      <c r="I16" s="182">
        <v>2.75</v>
      </c>
      <c r="J16" s="182" t="s">
        <v>212</v>
      </c>
      <c r="K16" s="182"/>
      <c r="L16" s="182"/>
      <c r="M16" s="182">
        <v>234</v>
      </c>
      <c r="N16" s="182">
        <v>0</v>
      </c>
      <c r="O16" s="182">
        <v>0</v>
      </c>
      <c r="P16" s="182">
        <v>234</v>
      </c>
      <c r="Q16" s="182">
        <v>0</v>
      </c>
      <c r="R16" s="182">
        <v>0</v>
      </c>
      <c r="S16" s="182">
        <v>7</v>
      </c>
      <c r="T16" s="182">
        <v>227</v>
      </c>
      <c r="U16" s="182">
        <v>0</v>
      </c>
      <c r="V16" s="182">
        <v>50</v>
      </c>
      <c r="W16" s="182"/>
      <c r="X16" s="182" t="s">
        <v>216</v>
      </c>
      <c r="Y16" s="182" t="s">
        <v>126</v>
      </c>
      <c r="Z16" s="182" t="s">
        <v>117</v>
      </c>
      <c r="AA16" s="182">
        <v>0</v>
      </c>
      <c r="AB16" s="183">
        <f t="shared" si="3"/>
        <v>2.75</v>
      </c>
      <c r="AC16" s="183">
        <f t="shared" si="4"/>
        <v>0</v>
      </c>
      <c r="AD16" s="184"/>
      <c r="AE16" s="184" t="str">
        <f t="shared" si="5"/>
        <v>ПС "Давыдовка" Ф-12</v>
      </c>
      <c r="AF16" s="184">
        <f t="shared" si="6"/>
        <v>0</v>
      </c>
      <c r="AG16" s="184"/>
      <c r="AH16" s="184">
        <f>IF(AE16=0,0,IF(COUNTIF($AE$11:AE15,AE16)=0,P16,0))</f>
        <v>234</v>
      </c>
      <c r="AI16" s="184">
        <f>IF(AF16=0,0,IF(COUNTIF($AF$11:AF15,AF16)=0,P16,0))</f>
        <v>0</v>
      </c>
      <c r="AJ16" s="184"/>
      <c r="AK16" s="183">
        <f t="shared" si="0"/>
        <v>50</v>
      </c>
      <c r="AL16" s="183">
        <f t="shared" si="7"/>
        <v>0</v>
      </c>
      <c r="AM16" s="184"/>
      <c r="AN16" s="184">
        <f>IF(COUNTIF($D$11:D15,D16)=0,M16,0)</f>
        <v>234</v>
      </c>
      <c r="AO16" s="184"/>
      <c r="AP16" s="184">
        <f t="shared" si="8"/>
        <v>0</v>
      </c>
      <c r="AQ16" s="184">
        <f t="shared" si="1"/>
        <v>0</v>
      </c>
      <c r="AS16" s="27">
        <f t="shared" si="9"/>
        <v>0</v>
      </c>
      <c r="AU16" s="184">
        <f>IF(AE16=0,0,IF(COUNTIF($AE$11:AE15,AE16)=0,S16,0))</f>
        <v>7</v>
      </c>
      <c r="AV16" s="185">
        <f t="shared" si="10"/>
        <v>0</v>
      </c>
      <c r="AX16" s="27">
        <f t="shared" si="11"/>
        <v>0</v>
      </c>
      <c r="AY16" s="27">
        <f t="shared" si="12"/>
        <v>0</v>
      </c>
      <c r="BA16" s="27">
        <f t="shared" si="13"/>
        <v>0</v>
      </c>
      <c r="BB16" s="27">
        <f t="shared" si="14"/>
        <v>0</v>
      </c>
      <c r="BD16" s="27">
        <f t="shared" si="15"/>
        <v>0</v>
      </c>
      <c r="BE16" s="27">
        <f t="shared" si="16"/>
        <v>0</v>
      </c>
      <c r="BG16" s="186">
        <f t="shared" si="2"/>
        <v>0</v>
      </c>
      <c r="BH16" s="186">
        <f t="shared" si="2"/>
        <v>0</v>
      </c>
    </row>
    <row r="17" spans="1:60" ht="49.5" x14ac:dyDescent="0.3">
      <c r="A17" s="182">
        <v>7</v>
      </c>
      <c r="B17" s="182" t="s">
        <v>145</v>
      </c>
      <c r="C17" s="182" t="s">
        <v>114</v>
      </c>
      <c r="D17" s="182" t="s">
        <v>120</v>
      </c>
      <c r="E17" s="182" t="s">
        <v>136</v>
      </c>
      <c r="F17" s="182" t="s">
        <v>217</v>
      </c>
      <c r="G17" s="182" t="s">
        <v>218</v>
      </c>
      <c r="H17" s="182" t="s">
        <v>78</v>
      </c>
      <c r="I17" s="182">
        <v>0.57999999999999996</v>
      </c>
      <c r="J17" s="182" t="s">
        <v>219</v>
      </c>
      <c r="K17" s="182">
        <v>0</v>
      </c>
      <c r="L17" s="182">
        <v>0</v>
      </c>
      <c r="M17" s="182">
        <v>191</v>
      </c>
      <c r="N17" s="182">
        <v>0</v>
      </c>
      <c r="O17" s="182">
        <v>0</v>
      </c>
      <c r="P17" s="182">
        <v>191</v>
      </c>
      <c r="Q17" s="182">
        <v>0</v>
      </c>
      <c r="R17" s="182">
        <v>0</v>
      </c>
      <c r="S17" s="182">
        <v>12</v>
      </c>
      <c r="T17" s="182">
        <v>179</v>
      </c>
      <c r="U17" s="182">
        <v>0</v>
      </c>
      <c r="V17" s="182">
        <v>987</v>
      </c>
      <c r="W17" s="182"/>
      <c r="X17" s="182" t="s">
        <v>220</v>
      </c>
      <c r="Y17" s="182" t="s">
        <v>131</v>
      </c>
      <c r="Z17" s="182" t="s">
        <v>117</v>
      </c>
      <c r="AA17" s="182">
        <v>0</v>
      </c>
      <c r="AB17" s="183">
        <f t="shared" si="3"/>
        <v>0.57999999999999996</v>
      </c>
      <c r="AC17" s="183">
        <f t="shared" si="4"/>
        <v>0</v>
      </c>
      <c r="AD17" s="184"/>
      <c r="AE17" s="184" t="str">
        <f t="shared" si="5"/>
        <v>ПС "Славянка" Ф-19</v>
      </c>
      <c r="AF17" s="184">
        <f t="shared" si="6"/>
        <v>0</v>
      </c>
      <c r="AG17" s="184"/>
      <c r="AH17" s="184">
        <f>IF(AE17=0,0,IF(COUNTIF($AE$11:AE16,AE17)=0,P17,0))</f>
        <v>191</v>
      </c>
      <c r="AI17" s="184">
        <f>IF(AF17=0,0,IF(COUNTIF($AF$11:AF16,AF17)=0,P17,0))</f>
        <v>0</v>
      </c>
      <c r="AJ17" s="184"/>
      <c r="AK17" s="183">
        <f t="shared" si="0"/>
        <v>987</v>
      </c>
      <c r="AL17" s="183">
        <f t="shared" si="7"/>
        <v>0</v>
      </c>
      <c r="AM17" s="184"/>
      <c r="AN17" s="184">
        <f>IF(COUNTIF($D$11:D16,D17)=0,M17,0)</f>
        <v>191</v>
      </c>
      <c r="AO17" s="184"/>
      <c r="AP17" s="184">
        <f t="shared" si="8"/>
        <v>0</v>
      </c>
      <c r="AQ17" s="184">
        <f t="shared" si="1"/>
        <v>0</v>
      </c>
      <c r="AS17" s="27">
        <f t="shared" si="9"/>
        <v>0</v>
      </c>
      <c r="AU17" s="184">
        <f>IF(AE17=0,0,IF(COUNTIF($AE$11:AE16,AE17)=0,S17,0))</f>
        <v>12</v>
      </c>
      <c r="AV17" s="185">
        <f t="shared" si="10"/>
        <v>0</v>
      </c>
      <c r="AX17" s="27">
        <f t="shared" si="11"/>
        <v>0</v>
      </c>
      <c r="AY17" s="27">
        <f t="shared" si="12"/>
        <v>0</v>
      </c>
      <c r="BA17" s="27">
        <f t="shared" si="13"/>
        <v>0</v>
      </c>
      <c r="BB17" s="27">
        <f t="shared" si="14"/>
        <v>0</v>
      </c>
      <c r="BD17" s="27">
        <f t="shared" si="15"/>
        <v>0</v>
      </c>
      <c r="BE17" s="27">
        <f t="shared" si="16"/>
        <v>0</v>
      </c>
      <c r="BG17" s="186">
        <f t="shared" si="2"/>
        <v>0</v>
      </c>
      <c r="BH17" s="186">
        <f t="shared" si="2"/>
        <v>0</v>
      </c>
    </row>
    <row r="18" spans="1:60" ht="49.5" x14ac:dyDescent="0.3">
      <c r="A18" s="182">
        <v>8</v>
      </c>
      <c r="B18" s="182" t="s">
        <v>145</v>
      </c>
      <c r="C18" s="182" t="s">
        <v>114</v>
      </c>
      <c r="D18" s="182" t="s">
        <v>120</v>
      </c>
      <c r="E18" s="182" t="s">
        <v>136</v>
      </c>
      <c r="F18" s="182" t="s">
        <v>221</v>
      </c>
      <c r="G18" s="182" t="s">
        <v>222</v>
      </c>
      <c r="H18" s="182" t="s">
        <v>78</v>
      </c>
      <c r="I18" s="182">
        <v>0.75</v>
      </c>
      <c r="J18" s="182" t="s">
        <v>143</v>
      </c>
      <c r="K18" s="182"/>
      <c r="L18" s="182"/>
      <c r="M18" s="182">
        <v>191</v>
      </c>
      <c r="N18" s="182">
        <v>0</v>
      </c>
      <c r="O18" s="182">
        <v>0</v>
      </c>
      <c r="P18" s="182">
        <v>191</v>
      </c>
      <c r="Q18" s="182">
        <v>0</v>
      </c>
      <c r="R18" s="182">
        <v>0</v>
      </c>
      <c r="S18" s="182">
        <v>12</v>
      </c>
      <c r="T18" s="182">
        <v>179</v>
      </c>
      <c r="U18" s="182">
        <v>0</v>
      </c>
      <c r="V18" s="182">
        <v>970</v>
      </c>
      <c r="W18" s="182"/>
      <c r="X18" s="182" t="s">
        <v>223</v>
      </c>
      <c r="Y18" s="182" t="s">
        <v>126</v>
      </c>
      <c r="Z18" s="182" t="s">
        <v>117</v>
      </c>
      <c r="AA18" s="182">
        <v>0</v>
      </c>
      <c r="AB18" s="183">
        <f t="shared" si="3"/>
        <v>0.75</v>
      </c>
      <c r="AC18" s="183">
        <f t="shared" si="4"/>
        <v>0</v>
      </c>
      <c r="AD18" s="184"/>
      <c r="AE18" s="184" t="str">
        <f t="shared" si="5"/>
        <v>ПС "Славянка" Ф-19</v>
      </c>
      <c r="AF18" s="184">
        <f t="shared" si="6"/>
        <v>0</v>
      </c>
      <c r="AG18" s="184"/>
      <c r="AH18" s="184">
        <f>IF(AE18=0,0,IF(COUNTIF($AE$11:AE17,AE18)=0,P18,0))</f>
        <v>0</v>
      </c>
      <c r="AI18" s="184">
        <f>IF(AF18=0,0,IF(COUNTIF($AF$11:AF17,AF18)=0,P18,0))</f>
        <v>0</v>
      </c>
      <c r="AJ18" s="184"/>
      <c r="AK18" s="183">
        <f t="shared" si="0"/>
        <v>970</v>
      </c>
      <c r="AL18" s="183">
        <f t="shared" si="7"/>
        <v>0</v>
      </c>
      <c r="AM18" s="184"/>
      <c r="AN18" s="184">
        <f>IF(COUNTIF($D$11:D17,D18)=0,M18,0)</f>
        <v>0</v>
      </c>
      <c r="AO18" s="184"/>
      <c r="AP18" s="184">
        <f t="shared" si="8"/>
        <v>0</v>
      </c>
      <c r="AQ18" s="184">
        <f t="shared" si="1"/>
        <v>0</v>
      </c>
      <c r="AS18" s="27">
        <f t="shared" si="9"/>
        <v>0</v>
      </c>
      <c r="AU18" s="184">
        <f>IF(AE18=0,0,IF(COUNTIF($AE$11:AE17,AE18)=0,S18,0))</f>
        <v>0</v>
      </c>
      <c r="AV18" s="185">
        <f t="shared" si="10"/>
        <v>0</v>
      </c>
      <c r="AX18" s="27">
        <f t="shared" si="11"/>
        <v>0</v>
      </c>
      <c r="AY18" s="27">
        <f t="shared" si="12"/>
        <v>0</v>
      </c>
      <c r="BA18" s="27">
        <f t="shared" si="13"/>
        <v>0</v>
      </c>
      <c r="BB18" s="27">
        <f t="shared" si="14"/>
        <v>0</v>
      </c>
      <c r="BD18" s="27">
        <f t="shared" si="15"/>
        <v>0</v>
      </c>
      <c r="BE18" s="27">
        <f t="shared" si="16"/>
        <v>0</v>
      </c>
      <c r="BG18" s="186">
        <f t="shared" si="2"/>
        <v>0</v>
      </c>
      <c r="BH18" s="186">
        <f t="shared" si="2"/>
        <v>0</v>
      </c>
    </row>
    <row r="19" spans="1:60" ht="45" x14ac:dyDescent="0.3">
      <c r="A19" s="182">
        <v>9</v>
      </c>
      <c r="B19" s="182" t="s">
        <v>145</v>
      </c>
      <c r="C19" s="182" t="s">
        <v>114</v>
      </c>
      <c r="D19" s="182" t="s">
        <v>140</v>
      </c>
      <c r="E19" s="182" t="s">
        <v>136</v>
      </c>
      <c r="F19" s="182" t="s">
        <v>224</v>
      </c>
      <c r="G19" s="182" t="s">
        <v>225</v>
      </c>
      <c r="H19" s="182" t="s">
        <v>78</v>
      </c>
      <c r="I19" s="182">
        <v>0.83</v>
      </c>
      <c r="J19" s="182" t="s">
        <v>219</v>
      </c>
      <c r="K19" s="182">
        <v>0</v>
      </c>
      <c r="L19" s="182">
        <v>0</v>
      </c>
      <c r="M19" s="182">
        <v>370</v>
      </c>
      <c r="N19" s="182">
        <v>0</v>
      </c>
      <c r="O19" s="182">
        <v>0</v>
      </c>
      <c r="P19" s="182">
        <v>370</v>
      </c>
      <c r="Q19" s="182">
        <v>0</v>
      </c>
      <c r="R19" s="182">
        <v>0</v>
      </c>
      <c r="S19" s="182">
        <v>4</v>
      </c>
      <c r="T19" s="182">
        <v>366</v>
      </c>
      <c r="U19" s="182">
        <v>0</v>
      </c>
      <c r="V19" s="182">
        <v>1025</v>
      </c>
      <c r="W19" s="182"/>
      <c r="X19" s="182" t="s">
        <v>226</v>
      </c>
      <c r="Y19" s="182" t="s">
        <v>131</v>
      </c>
      <c r="Z19" s="182" t="s">
        <v>117</v>
      </c>
      <c r="AA19" s="182">
        <v>0</v>
      </c>
      <c r="AB19" s="183">
        <f t="shared" si="3"/>
        <v>0.83</v>
      </c>
      <c r="AC19" s="183">
        <f t="shared" si="4"/>
        <v>0</v>
      </c>
      <c r="AD19" s="184"/>
      <c r="AE19" s="184" t="str">
        <f t="shared" si="5"/>
        <v>псТроица Ф-18</v>
      </c>
      <c r="AF19" s="184">
        <f t="shared" si="6"/>
        <v>0</v>
      </c>
      <c r="AG19" s="184"/>
      <c r="AH19" s="184">
        <f>IF(AE19=0,0,IF(COUNTIF($AE$11:AE18,AE19)=0,P19,0))</f>
        <v>370</v>
      </c>
      <c r="AI19" s="184">
        <f>IF(AF19=0,0,IF(COUNTIF($AF$11:AF18,AF19)=0,P19,0))</f>
        <v>0</v>
      </c>
      <c r="AJ19" s="184"/>
      <c r="AK19" s="183">
        <f t="shared" si="0"/>
        <v>1025</v>
      </c>
      <c r="AL19" s="183">
        <f t="shared" si="7"/>
        <v>0</v>
      </c>
      <c r="AM19" s="184"/>
      <c r="AN19" s="184">
        <f>IF(COUNTIF($D$11:D18,D19)=0,M19,0)</f>
        <v>370</v>
      </c>
      <c r="AO19" s="184"/>
      <c r="AP19" s="184">
        <f t="shared" si="8"/>
        <v>0</v>
      </c>
      <c r="AQ19" s="184">
        <f t="shared" si="1"/>
        <v>0</v>
      </c>
      <c r="AS19" s="27">
        <f t="shared" si="9"/>
        <v>0</v>
      </c>
      <c r="AU19" s="184">
        <f>IF(AE19=0,0,IF(COUNTIF($AE$11:AE18,AE19)=0,S19,0))</f>
        <v>4</v>
      </c>
      <c r="AV19" s="185">
        <f t="shared" si="10"/>
        <v>0</v>
      </c>
      <c r="AX19" s="27">
        <f t="shared" si="11"/>
        <v>0</v>
      </c>
      <c r="AY19" s="27">
        <f t="shared" si="12"/>
        <v>0</v>
      </c>
      <c r="BA19" s="27">
        <f t="shared" si="13"/>
        <v>0</v>
      </c>
      <c r="BB19" s="27">
        <f t="shared" si="14"/>
        <v>0</v>
      </c>
      <c r="BD19" s="27">
        <f t="shared" si="15"/>
        <v>0</v>
      </c>
      <c r="BE19" s="27">
        <f t="shared" si="16"/>
        <v>0</v>
      </c>
      <c r="BG19" s="186">
        <f t="shared" si="2"/>
        <v>0</v>
      </c>
      <c r="BH19" s="186">
        <f t="shared" si="2"/>
        <v>0</v>
      </c>
    </row>
    <row r="20" spans="1:60" ht="45" x14ac:dyDescent="0.3">
      <c r="A20" s="182">
        <v>10</v>
      </c>
      <c r="B20" s="182" t="s">
        <v>145</v>
      </c>
      <c r="C20" s="182" t="s">
        <v>125</v>
      </c>
      <c r="D20" s="182" t="s">
        <v>142</v>
      </c>
      <c r="E20" s="182" t="s">
        <v>136</v>
      </c>
      <c r="F20" s="182" t="s">
        <v>227</v>
      </c>
      <c r="G20" s="182" t="s">
        <v>228</v>
      </c>
      <c r="H20" s="182" t="s">
        <v>78</v>
      </c>
      <c r="I20" s="182">
        <v>0.5</v>
      </c>
      <c r="J20" s="182" t="s">
        <v>143</v>
      </c>
      <c r="K20" s="182">
        <v>0</v>
      </c>
      <c r="L20" s="182">
        <v>0</v>
      </c>
      <c r="M20" s="182">
        <v>171</v>
      </c>
      <c r="N20" s="182">
        <v>0</v>
      </c>
      <c r="O20" s="182">
        <v>0</v>
      </c>
      <c r="P20" s="182">
        <v>171</v>
      </c>
      <c r="Q20" s="182">
        <v>0</v>
      </c>
      <c r="R20" s="182">
        <v>0</v>
      </c>
      <c r="S20" s="182">
        <v>23</v>
      </c>
      <c r="T20" s="182">
        <v>148</v>
      </c>
      <c r="U20" s="182">
        <v>0</v>
      </c>
      <c r="V20" s="182">
        <v>828</v>
      </c>
      <c r="W20" s="182"/>
      <c r="X20" s="182" t="s">
        <v>229</v>
      </c>
      <c r="Y20" s="182" t="s">
        <v>131</v>
      </c>
      <c r="Z20" s="182" t="s">
        <v>117</v>
      </c>
      <c r="AA20" s="182">
        <v>0</v>
      </c>
      <c r="AB20" s="183">
        <f t="shared" si="3"/>
        <v>0.5</v>
      </c>
      <c r="AC20" s="183">
        <f t="shared" si="4"/>
        <v>0</v>
      </c>
      <c r="AD20" s="184"/>
      <c r="AE20" s="184" t="str">
        <f t="shared" si="5"/>
        <v>Ф-31 пс Славянка</v>
      </c>
      <c r="AF20" s="184">
        <f t="shared" si="6"/>
        <v>0</v>
      </c>
      <c r="AG20" s="184"/>
      <c r="AH20" s="184">
        <f>IF(AE20=0,0,IF(COUNTIF($AE$11:AE19,AE20)=0,P20,0))</f>
        <v>0</v>
      </c>
      <c r="AI20" s="184">
        <f>IF(AF20=0,0,IF(COUNTIF($AF$11:AF19,AF20)=0,P20,0))</f>
        <v>0</v>
      </c>
      <c r="AJ20" s="184"/>
      <c r="AK20" s="183">
        <f t="shared" si="0"/>
        <v>828</v>
      </c>
      <c r="AL20" s="183">
        <f t="shared" si="7"/>
        <v>0</v>
      </c>
      <c r="AM20" s="184"/>
      <c r="AN20" s="184">
        <f>IF(COUNTIF($D$11:D19,D20)=0,M20,0)</f>
        <v>0</v>
      </c>
      <c r="AO20" s="184"/>
      <c r="AP20" s="184">
        <f t="shared" si="8"/>
        <v>0</v>
      </c>
      <c r="AQ20" s="184">
        <f t="shared" si="1"/>
        <v>0</v>
      </c>
      <c r="AS20" s="27">
        <f t="shared" si="9"/>
        <v>0</v>
      </c>
      <c r="AU20" s="184">
        <f>IF(AE20=0,0,IF(COUNTIF($AE$11:AE19,AE20)=0,S20,0))</f>
        <v>0</v>
      </c>
      <c r="AV20" s="185">
        <f t="shared" si="10"/>
        <v>0</v>
      </c>
      <c r="AX20" s="27">
        <f t="shared" si="11"/>
        <v>0</v>
      </c>
      <c r="AY20" s="27">
        <f t="shared" si="12"/>
        <v>0</v>
      </c>
      <c r="BA20" s="27">
        <f t="shared" si="13"/>
        <v>0</v>
      </c>
      <c r="BB20" s="27">
        <f t="shared" si="14"/>
        <v>0</v>
      </c>
      <c r="BD20" s="27">
        <f t="shared" si="15"/>
        <v>0</v>
      </c>
      <c r="BE20" s="27">
        <f t="shared" si="16"/>
        <v>0</v>
      </c>
      <c r="BG20" s="186">
        <f t="shared" si="2"/>
        <v>0</v>
      </c>
      <c r="BH20" s="186">
        <f t="shared" si="2"/>
        <v>0</v>
      </c>
    </row>
    <row r="21" spans="1:60" ht="49.5" x14ac:dyDescent="0.3">
      <c r="A21" s="182">
        <v>11</v>
      </c>
      <c r="B21" s="182" t="s">
        <v>145</v>
      </c>
      <c r="C21" s="182" t="s">
        <v>114</v>
      </c>
      <c r="D21" s="182" t="s">
        <v>103</v>
      </c>
      <c r="E21" s="182" t="s">
        <v>136</v>
      </c>
      <c r="F21" s="182" t="s">
        <v>230</v>
      </c>
      <c r="G21" s="182" t="s">
        <v>231</v>
      </c>
      <c r="H21" s="182" t="s">
        <v>78</v>
      </c>
      <c r="I21" s="182">
        <v>1.5</v>
      </c>
      <c r="J21" s="182" t="s">
        <v>232</v>
      </c>
      <c r="K21" s="182">
        <v>0</v>
      </c>
      <c r="L21" s="182">
        <v>0</v>
      </c>
      <c r="M21" s="182">
        <v>139</v>
      </c>
      <c r="N21" s="182">
        <v>0</v>
      </c>
      <c r="O21" s="182">
        <v>0</v>
      </c>
      <c r="P21" s="182">
        <v>139</v>
      </c>
      <c r="Q21" s="182">
        <v>0</v>
      </c>
      <c r="R21" s="182">
        <v>0</v>
      </c>
      <c r="S21" s="182">
        <v>9</v>
      </c>
      <c r="T21" s="182">
        <v>130</v>
      </c>
      <c r="U21" s="182">
        <v>0</v>
      </c>
      <c r="V21" s="182">
        <v>182</v>
      </c>
      <c r="W21" s="182"/>
      <c r="X21" s="182" t="s">
        <v>197</v>
      </c>
      <c r="Y21" s="182" t="s">
        <v>133</v>
      </c>
      <c r="Z21" s="182" t="s">
        <v>124</v>
      </c>
      <c r="AA21" s="182">
        <v>0</v>
      </c>
      <c r="AB21" s="183">
        <f t="shared" si="3"/>
        <v>1.5</v>
      </c>
      <c r="AC21" s="183">
        <f t="shared" si="4"/>
        <v>0</v>
      </c>
      <c r="AD21" s="184"/>
      <c r="AE21" s="184" t="str">
        <f t="shared" si="5"/>
        <v>ПС "Посьет" Ф-3</v>
      </c>
      <c r="AF21" s="184">
        <f t="shared" si="6"/>
        <v>0</v>
      </c>
      <c r="AG21" s="184"/>
      <c r="AH21" s="184">
        <f>IF(AE21=0,0,IF(COUNTIF($AE$11:AE20,AE21)=0,P21,0))</f>
        <v>139</v>
      </c>
      <c r="AI21" s="184">
        <f>IF(AF21=0,0,IF(COUNTIF($AF$11:AF20,AF21)=0,P21,0))</f>
        <v>0</v>
      </c>
      <c r="AJ21" s="184"/>
      <c r="AK21" s="183">
        <f t="shared" si="0"/>
        <v>182</v>
      </c>
      <c r="AL21" s="183">
        <f t="shared" si="7"/>
        <v>0</v>
      </c>
      <c r="AM21" s="184"/>
      <c r="AN21" s="184">
        <f>IF(COUNTIF($D$11:D20,D21)=0,M21,0)</f>
        <v>139</v>
      </c>
      <c r="AO21" s="184"/>
      <c r="AP21" s="184">
        <f t="shared" si="8"/>
        <v>0</v>
      </c>
      <c r="AQ21" s="184">
        <f t="shared" si="1"/>
        <v>0</v>
      </c>
      <c r="AS21" s="27">
        <f t="shared" si="9"/>
        <v>0</v>
      </c>
      <c r="AU21" s="184">
        <f>IF(AE21=0,0,IF(COUNTIF($AE$11:AE20,AE21)=0,S21,0))</f>
        <v>9</v>
      </c>
      <c r="AV21" s="185">
        <f t="shared" si="10"/>
        <v>0</v>
      </c>
      <c r="AX21" s="27">
        <f t="shared" si="11"/>
        <v>0</v>
      </c>
      <c r="AY21" s="27">
        <f t="shared" si="12"/>
        <v>0</v>
      </c>
      <c r="BA21" s="27">
        <f t="shared" si="13"/>
        <v>0</v>
      </c>
      <c r="BB21" s="27">
        <f t="shared" si="14"/>
        <v>0</v>
      </c>
      <c r="BD21" s="27">
        <f t="shared" si="15"/>
        <v>0</v>
      </c>
      <c r="BE21" s="27">
        <f t="shared" si="16"/>
        <v>0</v>
      </c>
      <c r="BG21" s="186">
        <f t="shared" si="2"/>
        <v>0</v>
      </c>
      <c r="BH21" s="186">
        <f t="shared" si="2"/>
        <v>0</v>
      </c>
    </row>
    <row r="22" spans="1:60" ht="49.5" x14ac:dyDescent="0.3">
      <c r="A22" s="182">
        <v>12</v>
      </c>
      <c r="B22" s="182" t="s">
        <v>145</v>
      </c>
      <c r="C22" s="182" t="s">
        <v>114</v>
      </c>
      <c r="D22" s="182" t="s">
        <v>100</v>
      </c>
      <c r="E22" s="182" t="s">
        <v>134</v>
      </c>
      <c r="F22" s="182" t="s">
        <v>233</v>
      </c>
      <c r="G22" s="182" t="s">
        <v>231</v>
      </c>
      <c r="H22" s="182" t="s">
        <v>78</v>
      </c>
      <c r="I22" s="182">
        <v>0.83</v>
      </c>
      <c r="J22" s="182" t="s">
        <v>139</v>
      </c>
      <c r="K22" s="182">
        <v>0</v>
      </c>
      <c r="L22" s="182">
        <v>0</v>
      </c>
      <c r="M22" s="182">
        <v>392</v>
      </c>
      <c r="N22" s="182">
        <v>0</v>
      </c>
      <c r="O22" s="182">
        <v>0</v>
      </c>
      <c r="P22" s="182">
        <v>392</v>
      </c>
      <c r="Q22" s="182">
        <v>0</v>
      </c>
      <c r="R22" s="182">
        <v>0</v>
      </c>
      <c r="S22" s="182">
        <v>10</v>
      </c>
      <c r="T22" s="182">
        <v>382</v>
      </c>
      <c r="U22" s="182">
        <v>0</v>
      </c>
      <c r="V22" s="182">
        <v>286</v>
      </c>
      <c r="W22" s="182"/>
      <c r="X22" s="182" t="s">
        <v>197</v>
      </c>
      <c r="Y22" s="182" t="s">
        <v>133</v>
      </c>
      <c r="Z22" s="182" t="s">
        <v>138</v>
      </c>
      <c r="AA22" s="182">
        <v>0</v>
      </c>
      <c r="AB22" s="183">
        <f t="shared" si="3"/>
        <v>0.83</v>
      </c>
      <c r="AC22" s="183">
        <f t="shared" si="4"/>
        <v>0</v>
      </c>
      <c r="AD22" s="184"/>
      <c r="AE22" s="184" t="str">
        <f t="shared" si="5"/>
        <v>ПС "Тавричанка" Ф-16</v>
      </c>
      <c r="AF22" s="184">
        <f t="shared" si="6"/>
        <v>0</v>
      </c>
      <c r="AG22" s="184"/>
      <c r="AH22" s="184">
        <f>IF(AE22=0,0,IF(COUNTIF($AE$11:AE21,AE22)=0,P22,0))</f>
        <v>0</v>
      </c>
      <c r="AI22" s="184">
        <f>IF(AF22=0,0,IF(COUNTIF($AF$11:AF21,AF22)=0,P22,0))</f>
        <v>0</v>
      </c>
      <c r="AJ22" s="184"/>
      <c r="AK22" s="183">
        <f t="shared" si="0"/>
        <v>286</v>
      </c>
      <c r="AL22" s="183">
        <f t="shared" si="7"/>
        <v>0</v>
      </c>
      <c r="AM22" s="184"/>
      <c r="AN22" s="184">
        <f>IF(COUNTIF($D$11:D21,D22)=0,M22,0)</f>
        <v>0</v>
      </c>
      <c r="AO22" s="184"/>
      <c r="AP22" s="184">
        <f t="shared" si="8"/>
        <v>0</v>
      </c>
      <c r="AQ22" s="184">
        <f t="shared" si="1"/>
        <v>0</v>
      </c>
      <c r="AS22" s="27">
        <f t="shared" si="9"/>
        <v>0</v>
      </c>
      <c r="AU22" s="184">
        <f>IF(AE22=0,0,IF(COUNTIF($AE$11:AE21,AE22)=0,S22,0))</f>
        <v>0</v>
      </c>
      <c r="AV22" s="185">
        <f t="shared" si="10"/>
        <v>0</v>
      </c>
      <c r="AX22" s="27">
        <f t="shared" si="11"/>
        <v>0</v>
      </c>
      <c r="AY22" s="27">
        <f t="shared" si="12"/>
        <v>0</v>
      </c>
      <c r="BA22" s="27">
        <f t="shared" si="13"/>
        <v>0</v>
      </c>
      <c r="BB22" s="27">
        <f t="shared" si="14"/>
        <v>0</v>
      </c>
      <c r="BD22" s="27">
        <f t="shared" si="15"/>
        <v>0</v>
      </c>
      <c r="BE22" s="27">
        <f t="shared" si="16"/>
        <v>0</v>
      </c>
      <c r="BG22" s="186">
        <f t="shared" si="2"/>
        <v>0</v>
      </c>
      <c r="BH22" s="186">
        <f t="shared" si="2"/>
        <v>0</v>
      </c>
    </row>
    <row r="23" spans="1:60" ht="45" x14ac:dyDescent="0.3">
      <c r="A23" s="182">
        <v>13</v>
      </c>
      <c r="B23" s="182" t="s">
        <v>145</v>
      </c>
      <c r="C23" s="182" t="s">
        <v>114</v>
      </c>
      <c r="D23" s="182" t="s">
        <v>142</v>
      </c>
      <c r="E23" s="182" t="s">
        <v>136</v>
      </c>
      <c r="F23" s="182" t="s">
        <v>234</v>
      </c>
      <c r="G23" s="182" t="s">
        <v>235</v>
      </c>
      <c r="H23" s="182" t="s">
        <v>78</v>
      </c>
      <c r="I23" s="182">
        <v>1.25</v>
      </c>
      <c r="J23" s="182" t="s">
        <v>219</v>
      </c>
      <c r="K23" s="182">
        <v>0</v>
      </c>
      <c r="L23" s="182">
        <v>0</v>
      </c>
      <c r="M23" s="182">
        <v>277</v>
      </c>
      <c r="N23" s="182">
        <v>0</v>
      </c>
      <c r="O23" s="182">
        <v>0</v>
      </c>
      <c r="P23" s="182">
        <v>277</v>
      </c>
      <c r="Q23" s="182">
        <v>0</v>
      </c>
      <c r="R23" s="182">
        <v>0</v>
      </c>
      <c r="S23" s="182">
        <v>32</v>
      </c>
      <c r="T23" s="182">
        <v>245</v>
      </c>
      <c r="U23" s="182">
        <v>0</v>
      </c>
      <c r="V23" s="182">
        <v>1050</v>
      </c>
      <c r="W23" s="182"/>
      <c r="X23" s="182" t="s">
        <v>236</v>
      </c>
      <c r="Y23" s="182" t="s">
        <v>131</v>
      </c>
      <c r="Z23" s="182" t="s">
        <v>117</v>
      </c>
      <c r="AA23" s="182">
        <v>0</v>
      </c>
      <c r="AB23" s="183">
        <f t="shared" si="3"/>
        <v>1.25</v>
      </c>
      <c r="AC23" s="183">
        <f t="shared" si="4"/>
        <v>0</v>
      </c>
      <c r="AD23" s="184"/>
      <c r="AE23" s="184" t="str">
        <f t="shared" si="5"/>
        <v>Ф-31 пс Славянка</v>
      </c>
      <c r="AF23" s="184">
        <f t="shared" si="6"/>
        <v>0</v>
      </c>
      <c r="AG23" s="184"/>
      <c r="AH23" s="184">
        <f>IF(AE23=0,0,IF(COUNTIF($AE$11:AE22,AE23)=0,P23,0))</f>
        <v>0</v>
      </c>
      <c r="AI23" s="184">
        <f>IF(AF23=0,0,IF(COUNTIF($AF$11:AF22,AF23)=0,P23,0))</f>
        <v>0</v>
      </c>
      <c r="AJ23" s="184"/>
      <c r="AK23" s="183">
        <f t="shared" si="0"/>
        <v>1050</v>
      </c>
      <c r="AL23" s="183">
        <f t="shared" si="7"/>
        <v>0</v>
      </c>
      <c r="AM23" s="184"/>
      <c r="AN23" s="184">
        <f>IF(COUNTIF($D$11:D22,D23)=0,M23,0)</f>
        <v>0</v>
      </c>
      <c r="AO23" s="184"/>
      <c r="AP23" s="184">
        <f t="shared" si="8"/>
        <v>0</v>
      </c>
      <c r="AQ23" s="184">
        <f t="shared" si="1"/>
        <v>0</v>
      </c>
      <c r="AS23" s="27">
        <f t="shared" si="9"/>
        <v>0</v>
      </c>
      <c r="AU23" s="184">
        <f>IF(AE23=0,0,IF(COUNTIF($AE$11:AE22,AE23)=0,S23,0))</f>
        <v>0</v>
      </c>
      <c r="AV23" s="185">
        <f t="shared" si="10"/>
        <v>0</v>
      </c>
      <c r="AX23" s="27">
        <f t="shared" si="11"/>
        <v>0</v>
      </c>
      <c r="AY23" s="27">
        <f t="shared" si="12"/>
        <v>0</v>
      </c>
      <c r="BA23" s="27">
        <f t="shared" si="13"/>
        <v>0</v>
      </c>
      <c r="BB23" s="27">
        <f t="shared" si="14"/>
        <v>0</v>
      </c>
      <c r="BD23" s="27">
        <f t="shared" si="15"/>
        <v>0</v>
      </c>
      <c r="BE23" s="27">
        <f t="shared" si="16"/>
        <v>0</v>
      </c>
      <c r="BG23" s="186">
        <f t="shared" si="2"/>
        <v>0</v>
      </c>
      <c r="BH23" s="186">
        <f t="shared" si="2"/>
        <v>0</v>
      </c>
    </row>
    <row r="24" spans="1:60" ht="49.5" x14ac:dyDescent="0.3">
      <c r="A24" s="182">
        <v>14</v>
      </c>
      <c r="B24" s="182" t="s">
        <v>145</v>
      </c>
      <c r="C24" s="182" t="s">
        <v>114</v>
      </c>
      <c r="D24" s="182" t="s">
        <v>102</v>
      </c>
      <c r="E24" s="182" t="s">
        <v>136</v>
      </c>
      <c r="F24" s="182" t="s">
        <v>237</v>
      </c>
      <c r="G24" s="182" t="s">
        <v>238</v>
      </c>
      <c r="H24" s="182" t="s">
        <v>78</v>
      </c>
      <c r="I24" s="182">
        <v>3.17</v>
      </c>
      <c r="J24" s="182" t="s">
        <v>232</v>
      </c>
      <c r="K24" s="182">
        <v>0</v>
      </c>
      <c r="L24" s="182">
        <v>0</v>
      </c>
      <c r="M24" s="182">
        <v>290</v>
      </c>
      <c r="N24" s="182">
        <v>0</v>
      </c>
      <c r="O24" s="182">
        <v>0</v>
      </c>
      <c r="P24" s="182">
        <v>290</v>
      </c>
      <c r="Q24" s="182">
        <v>0</v>
      </c>
      <c r="R24" s="182">
        <v>0</v>
      </c>
      <c r="S24" s="182">
        <v>28</v>
      </c>
      <c r="T24" s="182">
        <v>262</v>
      </c>
      <c r="U24" s="182">
        <v>0</v>
      </c>
      <c r="V24" s="182">
        <v>452</v>
      </c>
      <c r="W24" s="182"/>
      <c r="X24" s="182" t="s">
        <v>197</v>
      </c>
      <c r="Y24" s="182" t="s">
        <v>126</v>
      </c>
      <c r="Z24" s="182" t="s">
        <v>117</v>
      </c>
      <c r="AA24" s="182">
        <v>0</v>
      </c>
      <c r="AB24" s="183">
        <f t="shared" si="3"/>
        <v>3.17</v>
      </c>
      <c r="AC24" s="183">
        <f t="shared" si="4"/>
        <v>0</v>
      </c>
      <c r="AD24" s="184"/>
      <c r="AE24" s="184" t="str">
        <f t="shared" si="5"/>
        <v>ПС "Славянка" Ф-12</v>
      </c>
      <c r="AF24" s="184">
        <f t="shared" si="6"/>
        <v>0</v>
      </c>
      <c r="AG24" s="184"/>
      <c r="AH24" s="184">
        <f>IF(AE24=0,0,IF(COUNTIF($AE$11:AE23,AE24)=0,P24,0))</f>
        <v>290</v>
      </c>
      <c r="AI24" s="184">
        <f>IF(AF24=0,0,IF(COUNTIF($AF$11:AF23,AF24)=0,P24,0))</f>
        <v>0</v>
      </c>
      <c r="AJ24" s="184"/>
      <c r="AK24" s="183">
        <f t="shared" si="0"/>
        <v>452</v>
      </c>
      <c r="AL24" s="183">
        <f t="shared" si="7"/>
        <v>0</v>
      </c>
      <c r="AM24" s="184"/>
      <c r="AN24" s="184">
        <f>IF(COUNTIF($D$11:D23,D24)=0,M24,0)</f>
        <v>290</v>
      </c>
      <c r="AO24" s="184"/>
      <c r="AP24" s="184">
        <f t="shared" si="8"/>
        <v>0</v>
      </c>
      <c r="AQ24" s="184">
        <f t="shared" si="1"/>
        <v>0</v>
      </c>
      <c r="AS24" s="27">
        <f t="shared" si="9"/>
        <v>0</v>
      </c>
      <c r="AU24" s="184">
        <f>IF(AE24=0,0,IF(COUNTIF($AE$11:AE23,AE24)=0,S24,0))</f>
        <v>28</v>
      </c>
      <c r="AV24" s="185">
        <f t="shared" si="10"/>
        <v>0</v>
      </c>
      <c r="AX24" s="27">
        <f t="shared" si="11"/>
        <v>0</v>
      </c>
      <c r="AY24" s="27">
        <f t="shared" si="12"/>
        <v>0</v>
      </c>
      <c r="BA24" s="27">
        <f t="shared" si="13"/>
        <v>0</v>
      </c>
      <c r="BB24" s="27">
        <f t="shared" si="14"/>
        <v>0</v>
      </c>
      <c r="BD24" s="27">
        <f t="shared" si="15"/>
        <v>0</v>
      </c>
      <c r="BE24" s="27">
        <f t="shared" si="16"/>
        <v>0</v>
      </c>
      <c r="BG24" s="186">
        <f t="shared" si="2"/>
        <v>0</v>
      </c>
      <c r="BH24" s="186">
        <f t="shared" si="2"/>
        <v>0</v>
      </c>
    </row>
    <row r="25" spans="1:60" ht="66" x14ac:dyDescent="0.3">
      <c r="A25" s="182">
        <v>15</v>
      </c>
      <c r="B25" s="182" t="s">
        <v>145</v>
      </c>
      <c r="C25" s="182" t="s">
        <v>114</v>
      </c>
      <c r="D25" s="182" t="s">
        <v>107</v>
      </c>
      <c r="E25" s="182" t="s">
        <v>134</v>
      </c>
      <c r="F25" s="182" t="s">
        <v>239</v>
      </c>
      <c r="G25" s="182" t="s">
        <v>240</v>
      </c>
      <c r="H25" s="182" t="s">
        <v>78</v>
      </c>
      <c r="I25" s="182">
        <v>0.33</v>
      </c>
      <c r="J25" s="182" t="s">
        <v>212</v>
      </c>
      <c r="K25" s="182">
        <v>0</v>
      </c>
      <c r="L25" s="182">
        <v>0</v>
      </c>
      <c r="M25" s="182">
        <v>924</v>
      </c>
      <c r="N25" s="182">
        <v>0</v>
      </c>
      <c r="O25" s="182">
        <v>0</v>
      </c>
      <c r="P25" s="182">
        <v>924</v>
      </c>
      <c r="Q25" s="182">
        <v>0</v>
      </c>
      <c r="R25" s="182">
        <v>0</v>
      </c>
      <c r="S25" s="182">
        <v>19</v>
      </c>
      <c r="T25" s="182">
        <v>905</v>
      </c>
      <c r="U25" s="182">
        <v>0</v>
      </c>
      <c r="V25" s="182">
        <v>950</v>
      </c>
      <c r="W25" s="182"/>
      <c r="X25" s="182" t="s">
        <v>197</v>
      </c>
      <c r="Y25" s="182" t="s">
        <v>126</v>
      </c>
      <c r="Z25" s="182" t="s">
        <v>117</v>
      </c>
      <c r="AA25" s="182">
        <v>0</v>
      </c>
      <c r="AB25" s="183">
        <f t="shared" si="3"/>
        <v>0.33</v>
      </c>
      <c r="AC25" s="183">
        <f t="shared" si="4"/>
        <v>0</v>
      </c>
      <c r="AD25" s="184"/>
      <c r="AE25" s="184" t="str">
        <f t="shared" si="5"/>
        <v>ПС "Надеждинская" Ф-19</v>
      </c>
      <c r="AF25" s="184">
        <f t="shared" si="6"/>
        <v>0</v>
      </c>
      <c r="AG25" s="184"/>
      <c r="AH25" s="184">
        <f>IF(AE25=0,0,IF(COUNTIF($AE$11:AE24,AE25)=0,P25,0))</f>
        <v>924</v>
      </c>
      <c r="AI25" s="184">
        <f>IF(AF25=0,0,IF(COUNTIF($AF$11:AF24,AF25)=0,P25,0))</f>
        <v>0</v>
      </c>
      <c r="AJ25" s="184"/>
      <c r="AK25" s="183">
        <f t="shared" si="0"/>
        <v>950</v>
      </c>
      <c r="AL25" s="183">
        <f t="shared" si="7"/>
        <v>0</v>
      </c>
      <c r="AM25" s="184"/>
      <c r="AN25" s="184">
        <f>IF(COUNTIF($D$11:D24,D25)=0,M25,0)</f>
        <v>924</v>
      </c>
      <c r="AO25" s="184"/>
      <c r="AP25" s="184">
        <f t="shared" si="8"/>
        <v>0</v>
      </c>
      <c r="AQ25" s="184">
        <f t="shared" si="1"/>
        <v>0</v>
      </c>
      <c r="AS25" s="27">
        <f t="shared" si="9"/>
        <v>0</v>
      </c>
      <c r="AU25" s="184">
        <f>IF(AE25=0,0,IF(COUNTIF($AE$11:AE24,AE25)=0,S25,0))</f>
        <v>19</v>
      </c>
      <c r="AV25" s="185">
        <f t="shared" si="10"/>
        <v>0</v>
      </c>
      <c r="AX25" s="27">
        <f t="shared" si="11"/>
        <v>0</v>
      </c>
      <c r="AY25" s="27">
        <f t="shared" si="12"/>
        <v>0</v>
      </c>
      <c r="BA25" s="27">
        <f t="shared" si="13"/>
        <v>0</v>
      </c>
      <c r="BB25" s="27">
        <f t="shared" si="14"/>
        <v>0</v>
      </c>
      <c r="BD25" s="27">
        <f t="shared" si="15"/>
        <v>0</v>
      </c>
      <c r="BE25" s="27">
        <f t="shared" si="16"/>
        <v>0</v>
      </c>
      <c r="BG25" s="186">
        <f t="shared" si="2"/>
        <v>0</v>
      </c>
      <c r="BH25" s="186">
        <f t="shared" si="2"/>
        <v>0</v>
      </c>
    </row>
    <row r="26" spans="1:60" ht="49.5" x14ac:dyDescent="0.3">
      <c r="A26" s="182">
        <v>16</v>
      </c>
      <c r="B26" s="182" t="s">
        <v>145</v>
      </c>
      <c r="C26" s="182" t="s">
        <v>114</v>
      </c>
      <c r="D26" s="182" t="s">
        <v>102</v>
      </c>
      <c r="E26" s="182" t="s">
        <v>136</v>
      </c>
      <c r="F26" s="182" t="s">
        <v>241</v>
      </c>
      <c r="G26" s="182" t="s">
        <v>242</v>
      </c>
      <c r="H26" s="182" t="s">
        <v>78</v>
      </c>
      <c r="I26" s="182">
        <v>0.68</v>
      </c>
      <c r="J26" s="182" t="s">
        <v>243</v>
      </c>
      <c r="K26" s="182"/>
      <c r="L26" s="182"/>
      <c r="M26" s="182">
        <v>290</v>
      </c>
      <c r="N26" s="182">
        <v>0</v>
      </c>
      <c r="O26" s="182">
        <v>0</v>
      </c>
      <c r="P26" s="182">
        <v>290</v>
      </c>
      <c r="Q26" s="182">
        <v>0</v>
      </c>
      <c r="R26" s="182">
        <v>0</v>
      </c>
      <c r="S26" s="182">
        <v>28</v>
      </c>
      <c r="T26" s="182">
        <v>262</v>
      </c>
      <c r="U26" s="182">
        <v>0</v>
      </c>
      <c r="V26" s="182">
        <v>250</v>
      </c>
      <c r="W26" s="182"/>
      <c r="X26" s="182" t="s">
        <v>229</v>
      </c>
      <c r="Y26" s="182" t="s">
        <v>126</v>
      </c>
      <c r="Z26" s="182" t="s">
        <v>117</v>
      </c>
      <c r="AA26" s="182">
        <v>0</v>
      </c>
      <c r="AB26" s="183">
        <f t="shared" si="3"/>
        <v>0.68</v>
      </c>
      <c r="AC26" s="183">
        <f t="shared" si="4"/>
        <v>0</v>
      </c>
      <c r="AD26" s="184"/>
      <c r="AE26" s="184" t="str">
        <f t="shared" si="5"/>
        <v>ПС "Славянка" Ф-12</v>
      </c>
      <c r="AF26" s="184">
        <f t="shared" si="6"/>
        <v>0</v>
      </c>
      <c r="AG26" s="184"/>
      <c r="AH26" s="184">
        <f>IF(AE26=0,0,IF(COUNTIF($AE$11:AE25,AE26)=0,P26,0))</f>
        <v>0</v>
      </c>
      <c r="AI26" s="184">
        <f>IF(AF26=0,0,IF(COUNTIF($AF$11:AF25,AF26)=0,P26,0))</f>
        <v>0</v>
      </c>
      <c r="AJ26" s="184"/>
      <c r="AK26" s="183">
        <f t="shared" si="0"/>
        <v>250</v>
      </c>
      <c r="AL26" s="183">
        <f t="shared" si="7"/>
        <v>0</v>
      </c>
      <c r="AM26" s="184"/>
      <c r="AN26" s="184">
        <f>IF(COUNTIF($D$11:D25,D26)=0,M26,0)</f>
        <v>0</v>
      </c>
      <c r="AO26" s="184"/>
      <c r="AP26" s="184">
        <f t="shared" si="8"/>
        <v>0</v>
      </c>
      <c r="AQ26" s="184">
        <f t="shared" si="1"/>
        <v>0</v>
      </c>
      <c r="AS26" s="27">
        <f t="shared" si="9"/>
        <v>0</v>
      </c>
      <c r="AU26" s="184">
        <f>IF(AE26=0,0,IF(COUNTIF($AE$11:AE25,AE26)=0,S26,0))</f>
        <v>0</v>
      </c>
      <c r="AV26" s="185">
        <f t="shared" si="10"/>
        <v>0</v>
      </c>
      <c r="AX26" s="27">
        <f t="shared" si="11"/>
        <v>0</v>
      </c>
      <c r="AY26" s="27">
        <f t="shared" si="12"/>
        <v>0</v>
      </c>
      <c r="BA26" s="27">
        <f t="shared" si="13"/>
        <v>0</v>
      </c>
      <c r="BB26" s="27">
        <f t="shared" si="14"/>
        <v>0</v>
      </c>
      <c r="BD26" s="27">
        <f t="shared" si="15"/>
        <v>0</v>
      </c>
      <c r="BE26" s="27">
        <f t="shared" si="16"/>
        <v>0</v>
      </c>
      <c r="BG26" s="186">
        <f t="shared" si="2"/>
        <v>0</v>
      </c>
      <c r="BH26" s="186">
        <f t="shared" si="2"/>
        <v>0</v>
      </c>
    </row>
    <row r="27" spans="1:60" ht="66" x14ac:dyDescent="0.3">
      <c r="A27" s="182">
        <v>17</v>
      </c>
      <c r="B27" s="182" t="s">
        <v>145</v>
      </c>
      <c r="C27" s="182" t="s">
        <v>114</v>
      </c>
      <c r="D27" s="182" t="s">
        <v>111</v>
      </c>
      <c r="E27" s="182" t="s">
        <v>136</v>
      </c>
      <c r="F27" s="182" t="s">
        <v>244</v>
      </c>
      <c r="G27" s="182" t="s">
        <v>245</v>
      </c>
      <c r="H27" s="182" t="s">
        <v>78</v>
      </c>
      <c r="I27" s="182">
        <v>6</v>
      </c>
      <c r="J27" s="182" t="s">
        <v>141</v>
      </c>
      <c r="K27" s="182">
        <v>0</v>
      </c>
      <c r="L27" s="182">
        <v>0</v>
      </c>
      <c r="M27" s="182">
        <v>67</v>
      </c>
      <c r="N27" s="182">
        <v>0</v>
      </c>
      <c r="O27" s="182">
        <v>0</v>
      </c>
      <c r="P27" s="182">
        <v>67</v>
      </c>
      <c r="Q27" s="182">
        <v>0</v>
      </c>
      <c r="R27" s="182">
        <v>0</v>
      </c>
      <c r="S27" s="182">
        <v>5</v>
      </c>
      <c r="T27" s="182">
        <v>62</v>
      </c>
      <c r="U27" s="182">
        <v>0</v>
      </c>
      <c r="V27" s="182">
        <v>230</v>
      </c>
      <c r="W27" s="182"/>
      <c r="X27" s="182" t="s">
        <v>197</v>
      </c>
      <c r="Y27" s="182" t="s">
        <v>133</v>
      </c>
      <c r="Z27" s="182" t="s">
        <v>117</v>
      </c>
      <c r="AA27" s="182">
        <v>0</v>
      </c>
      <c r="AB27" s="183">
        <f t="shared" si="3"/>
        <v>6</v>
      </c>
      <c r="AC27" s="183">
        <f t="shared" si="4"/>
        <v>0</v>
      </c>
      <c r="AD27" s="184"/>
      <c r="AE27" s="184" t="str">
        <f t="shared" si="5"/>
        <v>ПС "Раздольное-1" Ф-17</v>
      </c>
      <c r="AF27" s="184">
        <f t="shared" si="6"/>
        <v>0</v>
      </c>
      <c r="AG27" s="184"/>
      <c r="AH27" s="184">
        <f>IF(AE27=0,0,IF(COUNTIF($AE$11:AE26,AE27)=0,P27,0))</f>
        <v>67</v>
      </c>
      <c r="AI27" s="184">
        <f>IF(AF27=0,0,IF(COUNTIF($AF$11:AF26,AF27)=0,P27,0))</f>
        <v>0</v>
      </c>
      <c r="AJ27" s="184"/>
      <c r="AK27" s="183">
        <f t="shared" si="0"/>
        <v>230</v>
      </c>
      <c r="AL27" s="183">
        <f t="shared" si="7"/>
        <v>0</v>
      </c>
      <c r="AM27" s="184"/>
      <c r="AN27" s="184">
        <f>IF(COUNTIF($D$11:D26,D27)=0,M27,0)</f>
        <v>67</v>
      </c>
      <c r="AO27" s="184"/>
      <c r="AP27" s="184">
        <f t="shared" si="8"/>
        <v>0</v>
      </c>
      <c r="AQ27" s="184">
        <f t="shared" si="1"/>
        <v>0</v>
      </c>
      <c r="AS27" s="27">
        <f t="shared" si="9"/>
        <v>0</v>
      </c>
      <c r="AU27" s="184">
        <f>IF(AE27=0,0,IF(COUNTIF($AE$11:AE26,AE27)=0,S27,0))</f>
        <v>5</v>
      </c>
      <c r="AV27" s="185">
        <f t="shared" si="10"/>
        <v>0</v>
      </c>
      <c r="AX27" s="27">
        <f t="shared" si="11"/>
        <v>0</v>
      </c>
      <c r="AY27" s="27">
        <f t="shared" si="12"/>
        <v>0</v>
      </c>
      <c r="BA27" s="27">
        <f t="shared" si="13"/>
        <v>0</v>
      </c>
      <c r="BB27" s="27">
        <f t="shared" si="14"/>
        <v>0</v>
      </c>
      <c r="BD27" s="27">
        <f t="shared" si="15"/>
        <v>0</v>
      </c>
      <c r="BE27" s="27">
        <f t="shared" si="16"/>
        <v>0</v>
      </c>
      <c r="BG27" s="186">
        <f t="shared" si="2"/>
        <v>0</v>
      </c>
      <c r="BH27" s="186">
        <f t="shared" si="2"/>
        <v>0</v>
      </c>
    </row>
    <row r="28" spans="1:60" ht="49.5" x14ac:dyDescent="0.3">
      <c r="A28" s="182">
        <v>18</v>
      </c>
      <c r="B28" s="182" t="s">
        <v>145</v>
      </c>
      <c r="C28" s="182" t="s">
        <v>114</v>
      </c>
      <c r="D28" s="182" t="s">
        <v>246</v>
      </c>
      <c r="E28" s="182" t="s">
        <v>136</v>
      </c>
      <c r="F28" s="182" t="s">
        <v>247</v>
      </c>
      <c r="G28" s="182" t="s">
        <v>248</v>
      </c>
      <c r="H28" s="182" t="s">
        <v>78</v>
      </c>
      <c r="I28" s="182">
        <v>0.67</v>
      </c>
      <c r="J28" s="182" t="s">
        <v>143</v>
      </c>
      <c r="K28" s="182"/>
      <c r="L28" s="182"/>
      <c r="M28" s="182">
        <v>12</v>
      </c>
      <c r="N28" s="182">
        <v>0</v>
      </c>
      <c r="O28" s="182">
        <v>0</v>
      </c>
      <c r="P28" s="182">
        <v>12</v>
      </c>
      <c r="Q28" s="182">
        <v>0</v>
      </c>
      <c r="R28" s="182">
        <v>0</v>
      </c>
      <c r="S28" s="182">
        <v>3</v>
      </c>
      <c r="T28" s="182">
        <v>9</v>
      </c>
      <c r="U28" s="182">
        <v>0</v>
      </c>
      <c r="V28" s="182">
        <v>70</v>
      </c>
      <c r="W28" s="182"/>
      <c r="X28" s="182" t="s">
        <v>249</v>
      </c>
      <c r="Y28" s="182" t="s">
        <v>123</v>
      </c>
      <c r="Z28" s="182" t="s">
        <v>124</v>
      </c>
      <c r="AA28" s="182">
        <v>1</v>
      </c>
      <c r="AB28" s="183">
        <f t="shared" si="3"/>
        <v>0</v>
      </c>
      <c r="AC28" s="183">
        <f t="shared" si="4"/>
        <v>0.67</v>
      </c>
      <c r="AD28" s="184"/>
      <c r="AE28" s="184">
        <f t="shared" si="5"/>
        <v>0</v>
      </c>
      <c r="AF28" s="184" t="str">
        <f t="shared" si="6"/>
        <v>ПС "Славянка" Ф-16</v>
      </c>
      <c r="AG28" s="184"/>
      <c r="AH28" s="184">
        <f>IF(AE28=0,0,IF(COUNTIF($AE$11:AE27,AE28)=0,P28,0))</f>
        <v>0</v>
      </c>
      <c r="AI28" s="184">
        <f>IF(AF28=0,0,IF(COUNTIF($AF$11:AF27,AF28)=0,P28,0))</f>
        <v>12</v>
      </c>
      <c r="AJ28" s="184"/>
      <c r="AK28" s="183">
        <f t="shared" si="0"/>
        <v>0</v>
      </c>
      <c r="AL28" s="183">
        <f t="shared" si="7"/>
        <v>70</v>
      </c>
      <c r="AM28" s="184"/>
      <c r="AN28" s="184">
        <f>IF(COUNTIF($D$11:D27,D28)=0,M28,0)</f>
        <v>12</v>
      </c>
      <c r="AO28" s="184"/>
      <c r="AP28" s="184">
        <f t="shared" si="8"/>
        <v>8.0400000000000009</v>
      </c>
      <c r="AQ28" s="184">
        <f t="shared" si="1"/>
        <v>12</v>
      </c>
      <c r="AS28" s="27">
        <f t="shared" si="9"/>
        <v>46.900000000000006</v>
      </c>
      <c r="AU28" s="184">
        <f>IF(AE28=0,0,IF(COUNTIF($AE$11:AE27,AE28)=0,S28,0))</f>
        <v>0</v>
      </c>
      <c r="AV28" s="185">
        <f t="shared" si="10"/>
        <v>3</v>
      </c>
      <c r="AX28" s="27">
        <f t="shared" si="11"/>
        <v>0</v>
      </c>
      <c r="AY28" s="27">
        <f t="shared" si="12"/>
        <v>0</v>
      </c>
      <c r="BA28" s="27">
        <f>IF(S28&gt;0,I28*S28*AA28,0)</f>
        <v>2.0100000000000002</v>
      </c>
      <c r="BB28" s="27">
        <f t="shared" si="14"/>
        <v>3</v>
      </c>
      <c r="BD28" s="27">
        <f t="shared" si="15"/>
        <v>6.03</v>
      </c>
      <c r="BE28" s="27">
        <f t="shared" si="16"/>
        <v>9</v>
      </c>
      <c r="BG28" s="186">
        <f t="shared" si="2"/>
        <v>8.0400000000000009</v>
      </c>
      <c r="BH28" s="186">
        <f t="shared" si="2"/>
        <v>12</v>
      </c>
    </row>
    <row r="29" spans="1:60" ht="49.5" x14ac:dyDescent="0.3">
      <c r="A29" s="182">
        <v>19</v>
      </c>
      <c r="B29" s="182" t="s">
        <v>145</v>
      </c>
      <c r="C29" s="182" t="s">
        <v>125</v>
      </c>
      <c r="D29" s="182" t="s">
        <v>109</v>
      </c>
      <c r="E29" s="182" t="s">
        <v>136</v>
      </c>
      <c r="F29" s="182" t="s">
        <v>250</v>
      </c>
      <c r="G29" s="182" t="s">
        <v>251</v>
      </c>
      <c r="H29" s="182" t="s">
        <v>78</v>
      </c>
      <c r="I29" s="182">
        <v>1.17</v>
      </c>
      <c r="J29" s="182" t="s">
        <v>252</v>
      </c>
      <c r="K29" s="182"/>
      <c r="L29" s="182"/>
      <c r="M29" s="182">
        <v>277</v>
      </c>
      <c r="N29" s="182">
        <v>0</v>
      </c>
      <c r="O29" s="182">
        <v>0</v>
      </c>
      <c r="P29" s="182">
        <v>277</v>
      </c>
      <c r="Q29" s="182">
        <v>0</v>
      </c>
      <c r="R29" s="182">
        <v>0</v>
      </c>
      <c r="S29" s="182">
        <v>32</v>
      </c>
      <c r="T29" s="182">
        <v>245</v>
      </c>
      <c r="U29" s="182">
        <v>0</v>
      </c>
      <c r="V29" s="182">
        <v>150</v>
      </c>
      <c r="W29" s="182"/>
      <c r="X29" s="182" t="s">
        <v>229</v>
      </c>
      <c r="Y29" s="182" t="s">
        <v>126</v>
      </c>
      <c r="Z29" s="182" t="s">
        <v>253</v>
      </c>
      <c r="AA29" s="182">
        <v>0</v>
      </c>
      <c r="AB29" s="183">
        <f t="shared" si="3"/>
        <v>1.17</v>
      </c>
      <c r="AC29" s="183">
        <f t="shared" si="4"/>
        <v>0</v>
      </c>
      <c r="AD29" s="184"/>
      <c r="AE29" s="184" t="str">
        <f t="shared" si="5"/>
        <v>ПС "Славянка" Ф-31</v>
      </c>
      <c r="AF29" s="184">
        <f t="shared" si="6"/>
        <v>0</v>
      </c>
      <c r="AG29" s="184"/>
      <c r="AH29" s="184">
        <f>IF(AE29=0,0,IF(COUNTIF($AE$11:AE28,AE29)=0,P29,0))</f>
        <v>277</v>
      </c>
      <c r="AI29" s="184">
        <f>IF(AF29=0,0,IF(COUNTIF($AF$11:AF28,AF29)=0,P29,0))</f>
        <v>0</v>
      </c>
      <c r="AJ29" s="184"/>
      <c r="AK29" s="183">
        <f t="shared" si="0"/>
        <v>150</v>
      </c>
      <c r="AL29" s="183">
        <f t="shared" si="7"/>
        <v>0</v>
      </c>
      <c r="AM29" s="184"/>
      <c r="AN29" s="184">
        <f>IF(COUNTIF($D$11:D28,D29)=0,M29,0)</f>
        <v>277</v>
      </c>
      <c r="AO29" s="184"/>
      <c r="AP29" s="184">
        <f t="shared" si="8"/>
        <v>0</v>
      </c>
      <c r="AQ29" s="184">
        <f t="shared" si="1"/>
        <v>0</v>
      </c>
      <c r="AS29" s="27">
        <f t="shared" si="9"/>
        <v>0</v>
      </c>
      <c r="AU29" s="184">
        <f>IF(AE29=0,0,IF(COUNTIF($AE$11:AE28,AE29)=0,S29,0))</f>
        <v>32</v>
      </c>
      <c r="AV29" s="185">
        <f t="shared" si="10"/>
        <v>0</v>
      </c>
      <c r="AX29" s="27">
        <f t="shared" si="11"/>
        <v>0</v>
      </c>
      <c r="AY29" s="27">
        <f t="shared" si="12"/>
        <v>0</v>
      </c>
      <c r="BA29" s="27">
        <f t="shared" si="13"/>
        <v>0</v>
      </c>
      <c r="BB29" s="27">
        <f t="shared" si="14"/>
        <v>0</v>
      </c>
      <c r="BD29" s="27">
        <f t="shared" si="15"/>
        <v>0</v>
      </c>
      <c r="BE29" s="27">
        <f t="shared" si="16"/>
        <v>0</v>
      </c>
      <c r="BG29" s="186">
        <f t="shared" si="2"/>
        <v>0</v>
      </c>
      <c r="BH29" s="186">
        <f t="shared" si="2"/>
        <v>0</v>
      </c>
    </row>
    <row r="30" spans="1:60" ht="49.5" x14ac:dyDescent="0.3">
      <c r="A30" s="182">
        <v>20</v>
      </c>
      <c r="B30" s="182" t="s">
        <v>145</v>
      </c>
      <c r="C30" s="182" t="s">
        <v>114</v>
      </c>
      <c r="D30" s="182" t="s">
        <v>132</v>
      </c>
      <c r="E30" s="182" t="s">
        <v>136</v>
      </c>
      <c r="F30" s="182" t="s">
        <v>254</v>
      </c>
      <c r="G30" s="182" t="s">
        <v>255</v>
      </c>
      <c r="H30" s="182" t="s">
        <v>78</v>
      </c>
      <c r="I30" s="182">
        <v>4.7300000000000004</v>
      </c>
      <c r="J30" s="182" t="s">
        <v>143</v>
      </c>
      <c r="K30" s="182">
        <v>0</v>
      </c>
      <c r="L30" s="182">
        <v>0</v>
      </c>
      <c r="M30" s="182">
        <v>296</v>
      </c>
      <c r="N30" s="182">
        <v>0</v>
      </c>
      <c r="O30" s="182">
        <v>0</v>
      </c>
      <c r="P30" s="182">
        <v>296</v>
      </c>
      <c r="Q30" s="182">
        <v>0</v>
      </c>
      <c r="R30" s="182">
        <v>0</v>
      </c>
      <c r="S30" s="182">
        <v>10</v>
      </c>
      <c r="T30" s="182">
        <v>286</v>
      </c>
      <c r="U30" s="182">
        <v>0</v>
      </c>
      <c r="V30" s="182">
        <v>987</v>
      </c>
      <c r="W30" s="182"/>
      <c r="X30" s="182" t="s">
        <v>256</v>
      </c>
      <c r="Y30" s="182" t="s">
        <v>131</v>
      </c>
      <c r="Z30" s="182" t="s">
        <v>117</v>
      </c>
      <c r="AA30" s="182">
        <v>0</v>
      </c>
      <c r="AB30" s="183">
        <f t="shared" si="3"/>
        <v>4.7300000000000004</v>
      </c>
      <c r="AC30" s="183">
        <f t="shared" si="4"/>
        <v>0</v>
      </c>
      <c r="AD30" s="184"/>
      <c r="AE30" s="184" t="str">
        <f t="shared" si="5"/>
        <v>ПС "Краскино" Ф-6</v>
      </c>
      <c r="AF30" s="184">
        <f t="shared" si="6"/>
        <v>0</v>
      </c>
      <c r="AG30" s="184"/>
      <c r="AH30" s="184">
        <f>IF(AE30=0,0,IF(COUNTIF($AE$11:AE29,AE30)=0,P30,0))</f>
        <v>296</v>
      </c>
      <c r="AI30" s="184">
        <f>IF(AF30=0,0,IF(COUNTIF($AF$11:AF29,AF30)=0,P30,0))</f>
        <v>0</v>
      </c>
      <c r="AJ30" s="184"/>
      <c r="AK30" s="183">
        <f t="shared" si="0"/>
        <v>987</v>
      </c>
      <c r="AL30" s="183">
        <f t="shared" si="7"/>
        <v>0</v>
      </c>
      <c r="AM30" s="184"/>
      <c r="AN30" s="184">
        <f>IF(COUNTIF($D$11:D29,D30)=0,M30,0)</f>
        <v>296</v>
      </c>
      <c r="AO30" s="184"/>
      <c r="AP30" s="184">
        <f t="shared" si="8"/>
        <v>0</v>
      </c>
      <c r="AQ30" s="184">
        <f t="shared" si="1"/>
        <v>0</v>
      </c>
      <c r="AS30" s="27">
        <f t="shared" si="9"/>
        <v>0</v>
      </c>
      <c r="AU30" s="184">
        <f>IF(AE30=0,0,IF(COUNTIF($AE$11:AE29,AE30)=0,S30,0))</f>
        <v>10</v>
      </c>
      <c r="AV30" s="185">
        <f t="shared" si="10"/>
        <v>0</v>
      </c>
      <c r="AX30" s="27">
        <f t="shared" si="11"/>
        <v>0</v>
      </c>
      <c r="AY30" s="27">
        <f t="shared" si="12"/>
        <v>0</v>
      </c>
      <c r="BA30" s="27">
        <f t="shared" si="13"/>
        <v>0</v>
      </c>
      <c r="BB30" s="27">
        <f t="shared" si="14"/>
        <v>0</v>
      </c>
      <c r="BD30" s="27">
        <f t="shared" si="15"/>
        <v>0</v>
      </c>
      <c r="BE30" s="27">
        <f t="shared" si="16"/>
        <v>0</v>
      </c>
      <c r="BG30" s="186">
        <f t="shared" si="2"/>
        <v>0</v>
      </c>
      <c r="BH30" s="186">
        <f t="shared" si="2"/>
        <v>0</v>
      </c>
    </row>
    <row r="31" spans="1:60" ht="49.5" x14ac:dyDescent="0.3">
      <c r="A31" s="182">
        <v>21</v>
      </c>
      <c r="B31" s="182" t="s">
        <v>145</v>
      </c>
      <c r="C31" s="182" t="s">
        <v>114</v>
      </c>
      <c r="D31" s="182" t="s">
        <v>102</v>
      </c>
      <c r="E31" s="182" t="s">
        <v>136</v>
      </c>
      <c r="F31" s="182" t="s">
        <v>257</v>
      </c>
      <c r="G31" s="182" t="s">
        <v>258</v>
      </c>
      <c r="H31" s="182" t="s">
        <v>78</v>
      </c>
      <c r="I31" s="182">
        <v>1.08</v>
      </c>
      <c r="J31" s="182" t="s">
        <v>143</v>
      </c>
      <c r="K31" s="182"/>
      <c r="L31" s="182"/>
      <c r="M31" s="182">
        <v>290</v>
      </c>
      <c r="N31" s="182">
        <v>0</v>
      </c>
      <c r="O31" s="182">
        <v>0</v>
      </c>
      <c r="P31" s="182">
        <v>290</v>
      </c>
      <c r="Q31" s="182">
        <v>0</v>
      </c>
      <c r="R31" s="182">
        <v>0</v>
      </c>
      <c r="S31" s="182">
        <v>28</v>
      </c>
      <c r="T31" s="182">
        <v>262</v>
      </c>
      <c r="U31" s="182">
        <v>0</v>
      </c>
      <c r="V31" s="182">
        <v>40</v>
      </c>
      <c r="W31" s="182"/>
      <c r="X31" s="182" t="s">
        <v>229</v>
      </c>
      <c r="Y31" s="182" t="s">
        <v>126</v>
      </c>
      <c r="Z31" s="182" t="s">
        <v>117</v>
      </c>
      <c r="AA31" s="182">
        <v>0</v>
      </c>
      <c r="AB31" s="183">
        <f t="shared" si="3"/>
        <v>1.08</v>
      </c>
      <c r="AC31" s="183">
        <f t="shared" si="4"/>
        <v>0</v>
      </c>
      <c r="AD31" s="184"/>
      <c r="AE31" s="184" t="str">
        <f t="shared" si="5"/>
        <v>ПС "Славянка" Ф-12</v>
      </c>
      <c r="AF31" s="184">
        <f t="shared" si="6"/>
        <v>0</v>
      </c>
      <c r="AG31" s="184"/>
      <c r="AH31" s="184">
        <f>IF(AE31=0,0,IF(COUNTIF($AE$11:AE30,AE31)=0,P31,0))</f>
        <v>0</v>
      </c>
      <c r="AI31" s="184">
        <f>IF(AF31=0,0,IF(COUNTIF($AF$11:AF30,AF31)=0,P31,0))</f>
        <v>0</v>
      </c>
      <c r="AJ31" s="184"/>
      <c r="AK31" s="183">
        <f t="shared" si="0"/>
        <v>40</v>
      </c>
      <c r="AL31" s="183">
        <f t="shared" si="7"/>
        <v>0</v>
      </c>
      <c r="AM31" s="184"/>
      <c r="AN31" s="184">
        <f>IF(COUNTIF($D$11:D30,D31)=0,M31,0)</f>
        <v>0</v>
      </c>
      <c r="AO31" s="184"/>
      <c r="AP31" s="184">
        <f t="shared" si="8"/>
        <v>0</v>
      </c>
      <c r="AQ31" s="184">
        <f t="shared" si="1"/>
        <v>0</v>
      </c>
      <c r="AS31" s="27">
        <f t="shared" si="9"/>
        <v>0</v>
      </c>
      <c r="AU31" s="184">
        <f>IF(AE31=0,0,IF(COUNTIF($AE$11:AE30,AE31)=0,S31,0))</f>
        <v>0</v>
      </c>
      <c r="AV31" s="185">
        <f t="shared" si="10"/>
        <v>0</v>
      </c>
      <c r="AX31" s="27">
        <f t="shared" si="11"/>
        <v>0</v>
      </c>
      <c r="AY31" s="27">
        <f t="shared" si="12"/>
        <v>0</v>
      </c>
      <c r="BA31" s="27">
        <f t="shared" si="13"/>
        <v>0</v>
      </c>
      <c r="BB31" s="27">
        <f t="shared" si="14"/>
        <v>0</v>
      </c>
      <c r="BD31" s="27">
        <f t="shared" si="15"/>
        <v>0</v>
      </c>
      <c r="BE31" s="27">
        <f t="shared" si="16"/>
        <v>0</v>
      </c>
      <c r="BG31" s="186">
        <f t="shared" si="2"/>
        <v>0</v>
      </c>
      <c r="BH31" s="186">
        <f t="shared" si="2"/>
        <v>0</v>
      </c>
    </row>
    <row r="32" spans="1:60" ht="66" x14ac:dyDescent="0.3">
      <c r="A32" s="182">
        <v>22</v>
      </c>
      <c r="B32" s="187" t="s">
        <v>259</v>
      </c>
      <c r="C32" s="182" t="s">
        <v>114</v>
      </c>
      <c r="D32" s="182" t="s">
        <v>107</v>
      </c>
      <c r="E32" s="182" t="s">
        <v>134</v>
      </c>
      <c r="F32" s="182" t="s">
        <v>260</v>
      </c>
      <c r="G32" s="182" t="s">
        <v>261</v>
      </c>
      <c r="H32" s="182" t="s">
        <v>78</v>
      </c>
      <c r="I32" s="182">
        <v>0.56999999999999995</v>
      </c>
      <c r="J32" s="182" t="s">
        <v>139</v>
      </c>
      <c r="K32" s="182">
        <v>0</v>
      </c>
      <c r="L32" s="182">
        <v>0</v>
      </c>
      <c r="M32" s="182">
        <v>924</v>
      </c>
      <c r="N32" s="182">
        <v>0</v>
      </c>
      <c r="O32" s="182">
        <v>0</v>
      </c>
      <c r="P32" s="182">
        <v>924</v>
      </c>
      <c r="Q32" s="182">
        <v>0</v>
      </c>
      <c r="R32" s="182">
        <v>0</v>
      </c>
      <c r="S32" s="182">
        <v>19</v>
      </c>
      <c r="T32" s="182">
        <v>905</v>
      </c>
      <c r="U32" s="182">
        <v>0</v>
      </c>
      <c r="V32" s="182">
        <v>285</v>
      </c>
      <c r="W32" s="182"/>
      <c r="X32" s="182" t="s">
        <v>197</v>
      </c>
      <c r="Y32" s="182" t="s">
        <v>123</v>
      </c>
      <c r="Z32" s="182" t="s">
        <v>124</v>
      </c>
      <c r="AA32" s="182">
        <v>1</v>
      </c>
      <c r="AB32" s="183">
        <f t="shared" si="3"/>
        <v>0</v>
      </c>
      <c r="AC32" s="183">
        <f t="shared" si="4"/>
        <v>0.56999999999999995</v>
      </c>
      <c r="AD32" s="184"/>
      <c r="AE32" s="184">
        <f t="shared" si="5"/>
        <v>0</v>
      </c>
      <c r="AF32" s="184" t="str">
        <f t="shared" si="6"/>
        <v>ПС "Надеждинская" Ф-19</v>
      </c>
      <c r="AG32" s="184"/>
      <c r="AH32" s="184">
        <f>IF(AE32=0,0,IF(COUNTIF($AE$11:AE31,AE32)=0,P32,0))</f>
        <v>0</v>
      </c>
      <c r="AI32" s="184">
        <f>IF(AF32=0,0,IF(COUNTIF($AF$11:AF31,AF32)=0,P32,0))</f>
        <v>924</v>
      </c>
      <c r="AJ32" s="184"/>
      <c r="AK32" s="183">
        <f t="shared" si="0"/>
        <v>0</v>
      </c>
      <c r="AL32" s="183">
        <f t="shared" si="7"/>
        <v>285</v>
      </c>
      <c r="AM32" s="184"/>
      <c r="AN32" s="184">
        <f>IF(COUNTIF($D$11:D31,D32)=0,M32,0)</f>
        <v>0</v>
      </c>
      <c r="AO32" s="184"/>
      <c r="AP32" s="184">
        <f t="shared" si="8"/>
        <v>526.67999999999995</v>
      </c>
      <c r="AQ32" s="184">
        <f t="shared" si="1"/>
        <v>924</v>
      </c>
      <c r="AS32" s="27">
        <f t="shared" si="9"/>
        <v>162.44999999999999</v>
      </c>
      <c r="AU32" s="184">
        <f>IF(AE32=0,0,IF(COUNTIF($AE$11:AE31,AE32)=0,S32,0))</f>
        <v>0</v>
      </c>
      <c r="AV32" s="185">
        <f t="shared" si="10"/>
        <v>19</v>
      </c>
      <c r="AX32" s="27">
        <f t="shared" si="11"/>
        <v>0</v>
      </c>
      <c r="AY32" s="27">
        <f t="shared" si="12"/>
        <v>0</v>
      </c>
      <c r="BA32" s="27">
        <f t="shared" si="13"/>
        <v>10.829999999999998</v>
      </c>
      <c r="BB32" s="27">
        <f t="shared" si="14"/>
        <v>19</v>
      </c>
      <c r="BD32" s="27">
        <f t="shared" si="15"/>
        <v>515.84999999999991</v>
      </c>
      <c r="BE32" s="27">
        <f t="shared" si="16"/>
        <v>905</v>
      </c>
      <c r="BG32" s="186">
        <f t="shared" si="2"/>
        <v>526.67999999999995</v>
      </c>
      <c r="BH32" s="186">
        <f t="shared" si="2"/>
        <v>924</v>
      </c>
    </row>
    <row r="33" spans="1:60" ht="49.5" customHeight="1" x14ac:dyDescent="0.3">
      <c r="A33" s="182">
        <v>23</v>
      </c>
      <c r="B33" s="187" t="s">
        <v>145</v>
      </c>
      <c r="C33" s="182" t="s">
        <v>114</v>
      </c>
      <c r="D33" s="182" t="s">
        <v>111</v>
      </c>
      <c r="E33" s="182" t="s">
        <v>136</v>
      </c>
      <c r="F33" s="182" t="s">
        <v>262</v>
      </c>
      <c r="G33" s="182" t="s">
        <v>263</v>
      </c>
      <c r="H33" s="182" t="s">
        <v>78</v>
      </c>
      <c r="I33" s="182">
        <v>0.42</v>
      </c>
      <c r="J33" s="182" t="s">
        <v>143</v>
      </c>
      <c r="K33" s="182">
        <v>0</v>
      </c>
      <c r="L33" s="182">
        <v>0</v>
      </c>
      <c r="M33" s="182">
        <v>67</v>
      </c>
      <c r="N33" s="182">
        <v>0</v>
      </c>
      <c r="O33" s="182">
        <v>0</v>
      </c>
      <c r="P33" s="182">
        <v>67</v>
      </c>
      <c r="Q33" s="182">
        <v>0</v>
      </c>
      <c r="R33" s="182">
        <v>0</v>
      </c>
      <c r="S33" s="182">
        <v>5</v>
      </c>
      <c r="T33" s="182">
        <v>62</v>
      </c>
      <c r="U33" s="182">
        <v>0</v>
      </c>
      <c r="V33" s="182">
        <v>194</v>
      </c>
      <c r="W33" s="182"/>
      <c r="X33" s="182" t="s">
        <v>264</v>
      </c>
      <c r="Y33" s="182" t="s">
        <v>126</v>
      </c>
      <c r="Z33" s="182" t="s">
        <v>117</v>
      </c>
      <c r="AA33" s="182">
        <v>0</v>
      </c>
      <c r="AB33" s="183">
        <f t="shared" si="3"/>
        <v>0.42</v>
      </c>
      <c r="AC33" s="183">
        <f t="shared" si="4"/>
        <v>0</v>
      </c>
      <c r="AD33" s="184"/>
      <c r="AE33" s="184" t="str">
        <f t="shared" si="5"/>
        <v>ПС "Раздольное-1" Ф-17</v>
      </c>
      <c r="AF33" s="184">
        <f t="shared" si="6"/>
        <v>0</v>
      </c>
      <c r="AG33" s="184"/>
      <c r="AH33" s="184">
        <f>IF(AE33=0,0,IF(COUNTIF($AE$11:AE32,AE33)=0,P33,0))</f>
        <v>0</v>
      </c>
      <c r="AI33" s="184">
        <f>IF(AF33=0,0,IF(COUNTIF($AF$11:AF32,AF33)=0,P33,0))</f>
        <v>0</v>
      </c>
      <c r="AJ33" s="184"/>
      <c r="AK33" s="183">
        <f t="shared" si="0"/>
        <v>194</v>
      </c>
      <c r="AL33" s="183">
        <f t="shared" si="7"/>
        <v>0</v>
      </c>
      <c r="AM33" s="184"/>
      <c r="AN33" s="184">
        <f>IF(COUNTIF($D$11:D32,D33)=0,M33,0)</f>
        <v>0</v>
      </c>
      <c r="AO33" s="184"/>
      <c r="AP33" s="184">
        <f t="shared" si="8"/>
        <v>0</v>
      </c>
      <c r="AQ33" s="184">
        <f t="shared" si="1"/>
        <v>0</v>
      </c>
      <c r="AS33" s="27">
        <f t="shared" si="9"/>
        <v>0</v>
      </c>
      <c r="AU33" s="184">
        <f>IF(AE33=0,0,IF(COUNTIF($AE$11:AE32,AE33)=0,S33,0))</f>
        <v>0</v>
      </c>
      <c r="AV33" s="185">
        <f t="shared" si="10"/>
        <v>0</v>
      </c>
      <c r="AX33" s="27">
        <f t="shared" si="11"/>
        <v>0</v>
      </c>
      <c r="AY33" s="27">
        <f t="shared" si="12"/>
        <v>0</v>
      </c>
      <c r="BA33" s="27">
        <f t="shared" si="13"/>
        <v>0</v>
      </c>
      <c r="BB33" s="27">
        <f t="shared" si="14"/>
        <v>0</v>
      </c>
      <c r="BD33" s="27">
        <f t="shared" si="15"/>
        <v>0</v>
      </c>
      <c r="BE33" s="27">
        <f t="shared" si="16"/>
        <v>0</v>
      </c>
      <c r="BG33" s="186">
        <f t="shared" si="2"/>
        <v>0</v>
      </c>
      <c r="BH33" s="186">
        <f t="shared" si="2"/>
        <v>0</v>
      </c>
    </row>
    <row r="34" spans="1:60" ht="45" customHeight="1" x14ac:dyDescent="0.3">
      <c r="A34" s="182">
        <v>24</v>
      </c>
      <c r="B34" s="182" t="s">
        <v>96</v>
      </c>
      <c r="C34" s="182" t="s">
        <v>114</v>
      </c>
      <c r="D34" s="182" t="s">
        <v>101</v>
      </c>
      <c r="E34" s="182" t="s">
        <v>134</v>
      </c>
      <c r="F34" s="182" t="s">
        <v>265</v>
      </c>
      <c r="G34" s="182" t="s">
        <v>266</v>
      </c>
      <c r="H34" s="182" t="s">
        <v>78</v>
      </c>
      <c r="I34" s="182">
        <v>1.53</v>
      </c>
      <c r="J34" s="182" t="s">
        <v>115</v>
      </c>
      <c r="K34" s="182">
        <v>0</v>
      </c>
      <c r="L34" s="182">
        <v>0</v>
      </c>
      <c r="M34" s="182">
        <v>650</v>
      </c>
      <c r="N34" s="182">
        <v>0</v>
      </c>
      <c r="O34" s="182">
        <v>0</v>
      </c>
      <c r="P34" s="182">
        <v>650</v>
      </c>
      <c r="Q34" s="182">
        <v>0</v>
      </c>
      <c r="R34" s="182">
        <v>0</v>
      </c>
      <c r="S34" s="182">
        <v>9</v>
      </c>
      <c r="T34" s="182">
        <v>641</v>
      </c>
      <c r="U34" s="182">
        <v>0</v>
      </c>
      <c r="V34" s="182">
        <v>253</v>
      </c>
      <c r="W34" s="182"/>
      <c r="X34" s="182" t="s">
        <v>197</v>
      </c>
      <c r="Y34" s="182" t="s">
        <v>126</v>
      </c>
      <c r="Z34" s="182" t="s">
        <v>267</v>
      </c>
      <c r="AA34" s="182">
        <v>0</v>
      </c>
      <c r="AB34" s="183">
        <f t="shared" si="3"/>
        <v>1.53</v>
      </c>
      <c r="AC34" s="183">
        <f t="shared" si="4"/>
        <v>0</v>
      </c>
      <c r="AD34" s="184"/>
      <c r="AE34" s="184" t="str">
        <f t="shared" si="5"/>
        <v>ПС "Тавричанка" Ф-13</v>
      </c>
      <c r="AF34" s="184">
        <f t="shared" si="6"/>
        <v>0</v>
      </c>
      <c r="AG34" s="184"/>
      <c r="AH34" s="184">
        <f>IF(AE34=0,0,IF(COUNTIF($AE$11:AE33,AE34)=0,P34,0))</f>
        <v>650</v>
      </c>
      <c r="AI34" s="184">
        <f>IF(AF34=0,0,IF(COUNTIF($AF$11:AF33,AF34)=0,P34,0))</f>
        <v>0</v>
      </c>
      <c r="AJ34" s="184"/>
      <c r="AK34" s="183">
        <f t="shared" si="0"/>
        <v>253</v>
      </c>
      <c r="AL34" s="183">
        <f t="shared" si="7"/>
        <v>0</v>
      </c>
      <c r="AM34" s="184"/>
      <c r="AN34" s="184">
        <f>IF(COUNTIF($D$11:D33,D34)=0,M34,0)</f>
        <v>650</v>
      </c>
      <c r="AO34" s="184"/>
      <c r="AP34" s="184">
        <f t="shared" si="8"/>
        <v>0</v>
      </c>
      <c r="AQ34" s="184">
        <f t="shared" si="1"/>
        <v>0</v>
      </c>
      <c r="AS34" s="27">
        <f t="shared" si="9"/>
        <v>0</v>
      </c>
      <c r="AU34" s="184">
        <f>IF(AE34=0,0,IF(COUNTIF($AE$11:AE33,AE34)=0,S34,0))</f>
        <v>9</v>
      </c>
      <c r="AV34" s="185">
        <f t="shared" si="10"/>
        <v>0</v>
      </c>
      <c r="AX34" s="27">
        <f t="shared" si="11"/>
        <v>0</v>
      </c>
      <c r="AY34" s="27">
        <f t="shared" si="12"/>
        <v>0</v>
      </c>
      <c r="BA34" s="27">
        <f t="shared" si="13"/>
        <v>0</v>
      </c>
      <c r="BB34" s="27">
        <f t="shared" si="14"/>
        <v>0</v>
      </c>
      <c r="BD34" s="27">
        <f t="shared" si="15"/>
        <v>0</v>
      </c>
      <c r="BE34" s="27">
        <f t="shared" si="16"/>
        <v>0</v>
      </c>
      <c r="BG34" s="186">
        <f t="shared" si="2"/>
        <v>0</v>
      </c>
      <c r="BH34" s="186">
        <f t="shared" si="2"/>
        <v>0</v>
      </c>
    </row>
    <row r="35" spans="1:60" s="26" customFormat="1" ht="30" customHeight="1" x14ac:dyDescent="0.25">
      <c r="A35" s="147" t="s">
        <v>70</v>
      </c>
      <c r="B35" s="148"/>
      <c r="C35" s="148"/>
      <c r="D35" s="148"/>
      <c r="E35" s="148"/>
      <c r="F35" s="148"/>
      <c r="G35" s="149"/>
      <c r="H35" s="188" t="s">
        <v>71</v>
      </c>
      <c r="I35" s="188">
        <f>I38+I39</f>
        <v>35.390000000000008</v>
      </c>
      <c r="J35" s="188" t="s">
        <v>72</v>
      </c>
      <c r="K35" s="188" t="s">
        <v>72</v>
      </c>
      <c r="L35" s="188" t="s">
        <v>72</v>
      </c>
      <c r="M35" s="188">
        <f>SUM(AN11:AN34)</f>
        <v>4409</v>
      </c>
      <c r="N35" s="189">
        <v>0</v>
      </c>
      <c r="O35" s="189">
        <v>0</v>
      </c>
      <c r="P35" s="188">
        <f>SUM(AN11:AN34)</f>
        <v>4409</v>
      </c>
      <c r="Q35" s="189">
        <v>0</v>
      </c>
      <c r="R35" s="189">
        <v>0</v>
      </c>
      <c r="S35" s="188">
        <f>S38+S39</f>
        <v>227</v>
      </c>
      <c r="T35" s="188">
        <f>P35-S35</f>
        <v>4182</v>
      </c>
      <c r="U35" s="189">
        <v>0</v>
      </c>
      <c r="V35" s="188">
        <f>V38+V39</f>
        <v>11384</v>
      </c>
      <c r="W35" s="39"/>
      <c r="X35" s="188" t="s">
        <v>72</v>
      </c>
      <c r="Y35" s="188" t="s">
        <v>72</v>
      </c>
      <c r="Z35" s="188" t="s">
        <v>72</v>
      </c>
      <c r="AA35" s="188" t="s">
        <v>268</v>
      </c>
      <c r="AB35" s="36"/>
      <c r="AC35" s="36"/>
      <c r="AH35" s="190" t="s">
        <v>269</v>
      </c>
      <c r="AJ35" s="26" t="s">
        <v>186</v>
      </c>
      <c r="AO35" s="26" t="s">
        <v>270</v>
      </c>
      <c r="AP35" s="38">
        <f>SUM(AP11:AP34)</f>
        <v>534.71999999999991</v>
      </c>
      <c r="AQ35" s="38">
        <f>SUM(AQ11:AQ34)</f>
        <v>936</v>
      </c>
      <c r="AS35" s="38">
        <f>SUM(AS11:AS34)</f>
        <v>209.35</v>
      </c>
      <c r="AT35" s="38">
        <f>SUM(AT11:AT34)</f>
        <v>0</v>
      </c>
      <c r="AU35" s="38">
        <f>SUM(AU11:AU34)</f>
        <v>205</v>
      </c>
      <c r="AV35" s="38">
        <f>SUM(AV11:AV34)</f>
        <v>22</v>
      </c>
      <c r="AX35" s="38">
        <f>IF('1.3.1.'!BF11=0,0,SUM(AX11:AX34)/'1.3.1.'!BF11)</f>
        <v>0</v>
      </c>
      <c r="AY35" s="38">
        <f>IF('1.3.1.'!BF11=0,0,SUM(AY11:AY34)/'1.3.1.'!BF11)</f>
        <v>0</v>
      </c>
      <c r="BA35" s="38">
        <f>SUM(BA11:BA34)/'1.3.1.'!BF12</f>
        <v>3.9875776397515522E-2</v>
      </c>
      <c r="BB35" s="38">
        <f>SUM(BB11:BB34)/'1.3.1.'!BF12</f>
        <v>6.8322981366459631E-2</v>
      </c>
      <c r="BD35" s="38">
        <f>SUM(BD11:BD34)/'1.3.1.'!BF13</f>
        <v>4.1643791892754536E-2</v>
      </c>
      <c r="BE35" s="38">
        <f>SUM(BE11:BE34)/'1.3.1.'!BF13</f>
        <v>7.2933290775614432E-2</v>
      </c>
      <c r="BG35" s="26">
        <f>SUM(BG11:BG34)/'1.3.1.'!BF8</f>
        <v>4.1599502100513455E-2</v>
      </c>
      <c r="BH35" s="26">
        <f>SUM(BH11:BH34)/'1.3.1.'!BF8</f>
        <v>7.2817799906643846E-2</v>
      </c>
    </row>
    <row r="36" spans="1:60" s="26" customFormat="1" ht="16.5" customHeight="1" x14ac:dyDescent="0.25">
      <c r="A36" s="191" t="s">
        <v>73</v>
      </c>
      <c r="B36" s="192"/>
      <c r="C36" s="192"/>
      <c r="D36" s="192"/>
      <c r="E36" s="192"/>
      <c r="F36" s="192"/>
      <c r="G36" s="193"/>
      <c r="H36" s="188" t="s">
        <v>74</v>
      </c>
      <c r="I36" s="188" t="s">
        <v>34</v>
      </c>
      <c r="J36" s="188" t="s">
        <v>72</v>
      </c>
      <c r="K36" s="188" t="s">
        <v>72</v>
      </c>
      <c r="L36" s="188" t="s">
        <v>72</v>
      </c>
      <c r="M36" s="188" t="s">
        <v>34</v>
      </c>
      <c r="N36" s="188" t="s">
        <v>34</v>
      </c>
      <c r="O36" s="188" t="s">
        <v>34</v>
      </c>
      <c r="P36" s="188" t="s">
        <v>34</v>
      </c>
      <c r="Q36" s="188" t="s">
        <v>34</v>
      </c>
      <c r="R36" s="188" t="s">
        <v>34</v>
      </c>
      <c r="S36" s="188" t="s">
        <v>34</v>
      </c>
      <c r="T36" s="188" t="s">
        <v>34</v>
      </c>
      <c r="U36" s="188" t="s">
        <v>34</v>
      </c>
      <c r="V36" s="188" t="s">
        <v>34</v>
      </c>
      <c r="W36" s="188" t="s">
        <v>34</v>
      </c>
      <c r="X36" s="188" t="s">
        <v>72</v>
      </c>
      <c r="Y36" s="188" t="s">
        <v>72</v>
      </c>
      <c r="Z36" s="188" t="s">
        <v>72</v>
      </c>
      <c r="AA36" s="189">
        <v>0</v>
      </c>
      <c r="AB36" s="36"/>
      <c r="AC36" s="36"/>
      <c r="AX36" s="26" t="s">
        <v>271</v>
      </c>
      <c r="AY36" s="26" t="s">
        <v>272</v>
      </c>
      <c r="BA36" s="26" t="s">
        <v>273</v>
      </c>
      <c r="BB36" s="26" t="s">
        <v>274</v>
      </c>
      <c r="BD36" s="26" t="s">
        <v>275</v>
      </c>
      <c r="BE36" s="26" t="s">
        <v>276</v>
      </c>
      <c r="BG36" s="26" t="s">
        <v>277</v>
      </c>
      <c r="BH36" s="26" t="s">
        <v>278</v>
      </c>
    </row>
    <row r="37" spans="1:60" s="26" customFormat="1" ht="16.5" customHeight="1" x14ac:dyDescent="0.25">
      <c r="A37" s="191" t="s">
        <v>75</v>
      </c>
      <c r="B37" s="192"/>
      <c r="C37" s="192"/>
      <c r="D37" s="192"/>
      <c r="E37" s="192"/>
      <c r="F37" s="192"/>
      <c r="G37" s="193"/>
      <c r="H37" s="188" t="s">
        <v>76</v>
      </c>
      <c r="I37" s="188" t="s">
        <v>34</v>
      </c>
      <c r="J37" s="188" t="s">
        <v>72</v>
      </c>
      <c r="K37" s="188" t="s">
        <v>72</v>
      </c>
      <c r="L37" s="188" t="s">
        <v>72</v>
      </c>
      <c r="M37" s="188" t="s">
        <v>34</v>
      </c>
      <c r="N37" s="188" t="s">
        <v>34</v>
      </c>
      <c r="O37" s="188" t="s">
        <v>34</v>
      </c>
      <c r="P37" s="188" t="s">
        <v>34</v>
      </c>
      <c r="Q37" s="188" t="s">
        <v>34</v>
      </c>
      <c r="R37" s="188" t="s">
        <v>34</v>
      </c>
      <c r="S37" s="188" t="s">
        <v>34</v>
      </c>
      <c r="T37" s="188" t="s">
        <v>34</v>
      </c>
      <c r="U37" s="188" t="s">
        <v>34</v>
      </c>
      <c r="V37" s="188" t="s">
        <v>34</v>
      </c>
      <c r="W37" s="188" t="s">
        <v>34</v>
      </c>
      <c r="X37" s="188" t="s">
        <v>72</v>
      </c>
      <c r="Y37" s="188" t="s">
        <v>72</v>
      </c>
      <c r="Z37" s="188" t="s">
        <v>72</v>
      </c>
      <c r="AA37" s="189">
        <v>0</v>
      </c>
      <c r="AB37" s="36"/>
      <c r="AC37" s="36"/>
    </row>
    <row r="38" spans="1:60" s="26" customFormat="1" x14ac:dyDescent="0.25">
      <c r="A38" s="191" t="s">
        <v>77</v>
      </c>
      <c r="B38" s="192"/>
      <c r="C38" s="192"/>
      <c r="D38" s="192"/>
      <c r="E38" s="192"/>
      <c r="F38" s="192"/>
      <c r="G38" s="193"/>
      <c r="H38" s="188" t="s">
        <v>78</v>
      </c>
      <c r="I38" s="188">
        <f>SUM(AB11:AB34)</f>
        <v>34.150000000000006</v>
      </c>
      <c r="J38" s="188" t="s">
        <v>72</v>
      </c>
      <c r="K38" s="188" t="s">
        <v>72</v>
      </c>
      <c r="L38" s="188" t="s">
        <v>72</v>
      </c>
      <c r="M38" s="188">
        <f>SUM(AH11:AH34)</f>
        <v>4397</v>
      </c>
      <c r="N38" s="189">
        <v>0</v>
      </c>
      <c r="O38" s="189">
        <v>0</v>
      </c>
      <c r="P38" s="189">
        <f>SUM(AH11:AH34)</f>
        <v>4397</v>
      </c>
      <c r="Q38" s="189">
        <v>0</v>
      </c>
      <c r="R38" s="189">
        <v>0</v>
      </c>
      <c r="S38" s="189">
        <f>AU35</f>
        <v>205</v>
      </c>
      <c r="T38" s="189">
        <f>P38-S38</f>
        <v>4192</v>
      </c>
      <c r="U38" s="189">
        <v>0</v>
      </c>
      <c r="V38" s="189">
        <f>SUM(AK11:AK34)</f>
        <v>11029</v>
      </c>
      <c r="W38" s="188"/>
      <c r="X38" s="188" t="s">
        <v>72</v>
      </c>
      <c r="Y38" s="188" t="s">
        <v>72</v>
      </c>
      <c r="Z38" s="188" t="s">
        <v>72</v>
      </c>
      <c r="AA38" s="189">
        <v>0</v>
      </c>
      <c r="AB38" s="36"/>
      <c r="AC38" s="36"/>
    </row>
    <row r="39" spans="1:60" s="26" customFormat="1" ht="16.5" customHeight="1" x14ac:dyDescent="0.25">
      <c r="A39" s="191" t="s">
        <v>79</v>
      </c>
      <c r="B39" s="192"/>
      <c r="C39" s="192"/>
      <c r="D39" s="192"/>
      <c r="E39" s="192"/>
      <c r="F39" s="192"/>
      <c r="G39" s="193"/>
      <c r="H39" s="188" t="s">
        <v>80</v>
      </c>
      <c r="I39" s="188">
        <f>SUM(AC11:AC34)</f>
        <v>1.24</v>
      </c>
      <c r="J39" s="188" t="s">
        <v>72</v>
      </c>
      <c r="K39" s="188" t="s">
        <v>72</v>
      </c>
      <c r="L39" s="188" t="s">
        <v>72</v>
      </c>
      <c r="M39" s="188">
        <f>SUM(AI11:AI34)</f>
        <v>936</v>
      </c>
      <c r="N39" s="189">
        <v>0</v>
      </c>
      <c r="O39" s="189">
        <v>0</v>
      </c>
      <c r="P39" s="189">
        <f>SUM(AI11:AI34)</f>
        <v>936</v>
      </c>
      <c r="Q39" s="189">
        <v>0</v>
      </c>
      <c r="R39" s="189">
        <v>0</v>
      </c>
      <c r="S39" s="189">
        <f>AV35</f>
        <v>22</v>
      </c>
      <c r="T39" s="189">
        <f>P39-S39</f>
        <v>914</v>
      </c>
      <c r="U39" s="189">
        <v>0</v>
      </c>
      <c r="V39" s="189">
        <f>SUM(AL11:AL34)</f>
        <v>355</v>
      </c>
      <c r="W39" s="188" t="s">
        <v>34</v>
      </c>
      <c r="X39" s="188" t="s">
        <v>72</v>
      </c>
      <c r="Y39" s="188" t="s">
        <v>72</v>
      </c>
      <c r="Z39" s="188" t="s">
        <v>72</v>
      </c>
      <c r="AA39" s="189">
        <v>1</v>
      </c>
    </row>
    <row r="40" spans="1:60" s="26" customFormat="1" x14ac:dyDescent="0.25">
      <c r="A40" s="35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</row>
    <row r="41" spans="1:60" s="26" customFormat="1" x14ac:dyDescent="0.25">
      <c r="A41" s="36"/>
      <c r="B41" s="36"/>
      <c r="C41" s="36"/>
      <c r="D41" s="36"/>
      <c r="E41" s="36"/>
      <c r="F41" s="145" t="s">
        <v>170</v>
      </c>
      <c r="G41" s="145"/>
      <c r="H41" s="145"/>
      <c r="I41" s="145"/>
      <c r="J41" s="145"/>
      <c r="K41" s="145"/>
      <c r="L41" s="145" t="s">
        <v>81</v>
      </c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36"/>
      <c r="X41" s="36"/>
      <c r="Y41" s="36"/>
      <c r="Z41" s="36"/>
      <c r="AA41" s="36"/>
    </row>
    <row r="42" spans="1:60" s="26" customFormat="1" x14ac:dyDescent="0.25">
      <c r="A42" s="36"/>
      <c r="B42" s="36"/>
      <c r="C42" s="36"/>
      <c r="D42" s="36"/>
      <c r="E42" s="36"/>
      <c r="F42" s="146" t="s">
        <v>8</v>
      </c>
      <c r="G42" s="146"/>
      <c r="H42" s="146"/>
      <c r="I42" s="146"/>
      <c r="J42" s="146"/>
      <c r="K42" s="146"/>
      <c r="L42" s="146" t="s">
        <v>9</v>
      </c>
      <c r="M42" s="146"/>
      <c r="N42" s="146"/>
      <c r="O42" s="146"/>
      <c r="P42" s="146"/>
      <c r="Q42" s="146"/>
      <c r="R42" s="146" t="s">
        <v>10</v>
      </c>
      <c r="S42" s="146"/>
      <c r="T42" s="146"/>
      <c r="U42" s="146"/>
      <c r="V42" s="146"/>
      <c r="W42" s="36"/>
      <c r="X42" s="36"/>
      <c r="Y42" s="36"/>
      <c r="Z42" s="36"/>
      <c r="AA42" s="36"/>
    </row>
  </sheetData>
  <mergeCells count="40">
    <mergeCell ref="F41:K41"/>
    <mergeCell ref="L41:Q41"/>
    <mergeCell ref="R41:V41"/>
    <mergeCell ref="F42:K42"/>
    <mergeCell ref="L42:Q42"/>
    <mergeCell ref="R42:V42"/>
    <mergeCell ref="A1:O1"/>
    <mergeCell ref="A3:T3"/>
    <mergeCell ref="A4:T4"/>
    <mergeCell ref="A6:I6"/>
    <mergeCell ref="J6:V6"/>
    <mergeCell ref="AA6:AA9"/>
    <mergeCell ref="A7:A9"/>
    <mergeCell ref="B7:B9"/>
    <mergeCell ref="C7:C9"/>
    <mergeCell ref="D7:D9"/>
    <mergeCell ref="E7:E9"/>
    <mergeCell ref="F7:F9"/>
    <mergeCell ref="G7:G9"/>
    <mergeCell ref="H7:H9"/>
    <mergeCell ref="W6:W9"/>
    <mergeCell ref="I7:I9"/>
    <mergeCell ref="J7:J9"/>
    <mergeCell ref="K7:K9"/>
    <mergeCell ref="L7:L9"/>
    <mergeCell ref="Z8:Z9"/>
    <mergeCell ref="X6:Z7"/>
    <mergeCell ref="M7:U7"/>
    <mergeCell ref="V7:V9"/>
    <mergeCell ref="M8:M9"/>
    <mergeCell ref="N8:P8"/>
    <mergeCell ref="Q8:T8"/>
    <mergeCell ref="U8:U9"/>
    <mergeCell ref="X8:X9"/>
    <mergeCell ref="Y8:Y9"/>
    <mergeCell ref="A38:G38"/>
    <mergeCell ref="A39:G39"/>
    <mergeCell ref="A35:G35"/>
    <mergeCell ref="A36:G36"/>
    <mergeCell ref="A37:G37"/>
  </mergeCells>
  <pageMargins left="0.7" right="0.7" top="0.75" bottom="0.75" header="0.3" footer="0.3"/>
  <pageSetup paperSize="9" scale="2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H45"/>
  <sheetViews>
    <sheetView view="pageBreakPreview" topLeftCell="A28" zoomScale="85" zoomScaleNormal="55" zoomScaleSheetLayoutView="85" workbookViewId="0">
      <selection activeCell="AY39" sqref="AY39"/>
    </sheetView>
  </sheetViews>
  <sheetFormatPr defaultRowHeight="16.5" x14ac:dyDescent="0.3"/>
  <cols>
    <col min="1" max="1" width="6.7109375" style="29" customWidth="1"/>
    <col min="2" max="2" width="24" style="29" customWidth="1"/>
    <col min="3" max="3" width="18.7109375" style="29" customWidth="1"/>
    <col min="4" max="4" width="21.28515625" style="29" customWidth="1"/>
    <col min="5" max="5" width="9.140625" style="29" customWidth="1"/>
    <col min="6" max="6" width="16.7109375" style="29" customWidth="1"/>
    <col min="7" max="7" width="16.140625" style="29" customWidth="1"/>
    <col min="8" max="9" width="6.7109375" style="29" customWidth="1"/>
    <col min="10" max="10" width="15.7109375" style="27" customWidth="1"/>
    <col min="11" max="12" width="10.7109375" style="27" customWidth="1"/>
    <col min="13" max="20" width="5.7109375" style="27" customWidth="1"/>
    <col min="21" max="21" width="6.7109375" style="27" customWidth="1"/>
    <col min="22" max="22" width="12.7109375" style="27" customWidth="1"/>
    <col min="23" max="23" width="6.7109375" style="27" customWidth="1"/>
    <col min="24" max="24" width="40.7109375" style="27" customWidth="1"/>
    <col min="25" max="25" width="9.140625" style="27"/>
    <col min="26" max="27" width="6.7109375" style="27" customWidth="1"/>
    <col min="28" max="28" width="12.28515625" style="27" customWidth="1"/>
    <col min="29" max="29" width="11.140625" style="27" customWidth="1"/>
    <col min="32" max="32" width="9.7109375" customWidth="1"/>
    <col min="34" max="34" width="15.5703125" customWidth="1"/>
    <col min="35" max="35" width="10" style="27" customWidth="1"/>
    <col min="36" max="36" width="9.140625" style="27" customWidth="1"/>
    <col min="37" max="37" width="11.5703125" style="27" customWidth="1"/>
    <col min="38" max="38" width="12" style="27" customWidth="1"/>
    <col min="39" max="39" width="9.140625" style="27"/>
    <col min="40" max="40" width="10.5703125" customWidth="1"/>
    <col min="41" max="41" width="9.140625" style="27"/>
    <col min="42" max="42" width="12.28515625" style="27" customWidth="1"/>
    <col min="43" max="44" width="9.140625" style="27"/>
    <col min="45" max="45" width="12" style="27" bestFit="1" customWidth="1"/>
    <col min="46" max="46" width="9.140625" style="27"/>
    <col min="47" max="47" width="10" style="27" bestFit="1" customWidth="1"/>
    <col min="48" max="49" width="9.140625" style="27"/>
    <col min="50" max="51" width="11.42578125" style="27" bestFit="1" customWidth="1"/>
    <col min="52" max="52" width="9.140625" style="27"/>
    <col min="53" max="54" width="11.42578125" style="27" bestFit="1" customWidth="1"/>
    <col min="55" max="55" width="9.140625" style="27"/>
    <col min="56" max="57" width="11.42578125" style="27" bestFit="1" customWidth="1"/>
    <col min="58" max="58" width="9.140625" style="27"/>
    <col min="59" max="61" width="11.42578125" style="27" bestFit="1" customWidth="1"/>
    <col min="62" max="62" width="9.42578125" style="27" bestFit="1" customWidth="1"/>
    <col min="63" max="16384" width="9.140625" style="27"/>
  </cols>
  <sheetData>
    <row r="1" spans="1:60" x14ac:dyDescent="0.25">
      <c r="A1" s="128"/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</row>
    <row r="2" spans="1:60" x14ac:dyDescent="0.3">
      <c r="A2" s="27" t="s">
        <v>97</v>
      </c>
      <c r="B2" s="27"/>
      <c r="C2" s="27"/>
      <c r="D2" s="27"/>
      <c r="E2" s="27"/>
      <c r="F2" s="27"/>
      <c r="G2" s="27"/>
      <c r="H2" s="27"/>
      <c r="I2" s="27"/>
      <c r="P2" s="195"/>
      <c r="Q2" s="194" t="s">
        <v>86</v>
      </c>
      <c r="R2" s="29" t="s">
        <v>51</v>
      </c>
      <c r="S2" s="28">
        <v>2022</v>
      </c>
      <c r="T2" s="27" t="s">
        <v>89</v>
      </c>
      <c r="W2" s="30"/>
      <c r="X2" s="30"/>
      <c r="Y2" s="30"/>
      <c r="Z2" s="30"/>
      <c r="AA2" s="30"/>
    </row>
    <row r="3" spans="1:60" ht="15" x14ac:dyDescent="0.25">
      <c r="A3" s="129" t="s">
        <v>96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W3" s="30"/>
      <c r="X3" s="30"/>
      <c r="Y3" s="30"/>
      <c r="Z3" s="30"/>
      <c r="AA3" s="30"/>
    </row>
    <row r="4" spans="1:60" ht="15" x14ac:dyDescent="0.25">
      <c r="A4" s="130" t="s">
        <v>90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1"/>
      <c r="T4" s="131"/>
      <c r="U4" s="31"/>
      <c r="V4" s="31"/>
      <c r="W4" s="31"/>
      <c r="X4" s="31"/>
      <c r="Y4" s="31"/>
      <c r="Z4" s="31"/>
      <c r="AA4" s="31"/>
    </row>
    <row r="5" spans="1:60" s="29" customFormat="1" ht="19.5" thickBot="1" x14ac:dyDescent="0.35">
      <c r="A5" s="32"/>
      <c r="B5" s="32"/>
      <c r="C5" s="32"/>
      <c r="D5" s="32"/>
      <c r="E5" s="32"/>
      <c r="F5" s="32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27"/>
      <c r="T5" s="27"/>
      <c r="U5" s="27"/>
      <c r="V5" s="27"/>
      <c r="W5" s="27"/>
      <c r="X5" s="27"/>
      <c r="Y5" s="27"/>
      <c r="Z5" s="27"/>
      <c r="AA5" s="27"/>
    </row>
    <row r="6" spans="1:60" ht="50.1" customHeight="1" thickBot="1" x14ac:dyDescent="0.3">
      <c r="A6" s="132" t="s">
        <v>171</v>
      </c>
      <c r="B6" s="133"/>
      <c r="C6" s="133"/>
      <c r="D6" s="133"/>
      <c r="E6" s="133"/>
      <c r="F6" s="133"/>
      <c r="G6" s="133"/>
      <c r="H6" s="133"/>
      <c r="I6" s="134"/>
      <c r="J6" s="133" t="s">
        <v>52</v>
      </c>
      <c r="K6" s="133"/>
      <c r="L6" s="133"/>
      <c r="M6" s="133"/>
      <c r="N6" s="133"/>
      <c r="O6" s="133"/>
      <c r="P6" s="133"/>
      <c r="Q6" s="133"/>
      <c r="R6" s="133"/>
      <c r="S6" s="133"/>
      <c r="T6" s="133"/>
      <c r="U6" s="133"/>
      <c r="V6" s="134"/>
      <c r="W6" s="137" t="s">
        <v>53</v>
      </c>
      <c r="X6" s="139" t="s">
        <v>54</v>
      </c>
      <c r="Y6" s="140"/>
      <c r="Z6" s="141"/>
      <c r="AA6" s="135" t="s">
        <v>91</v>
      </c>
    </row>
    <row r="7" spans="1:60" ht="50.1" customHeight="1" thickBot="1" x14ac:dyDescent="0.3">
      <c r="A7" s="137" t="s">
        <v>92</v>
      </c>
      <c r="B7" s="137" t="s">
        <v>172</v>
      </c>
      <c r="C7" s="137" t="s">
        <v>173</v>
      </c>
      <c r="D7" s="137" t="s">
        <v>93</v>
      </c>
      <c r="E7" s="137" t="s">
        <v>55</v>
      </c>
      <c r="F7" s="137" t="s">
        <v>174</v>
      </c>
      <c r="G7" s="137" t="s">
        <v>175</v>
      </c>
      <c r="H7" s="137" t="s">
        <v>176</v>
      </c>
      <c r="I7" s="137" t="s">
        <v>94</v>
      </c>
      <c r="J7" s="135" t="s">
        <v>177</v>
      </c>
      <c r="K7" s="137" t="s">
        <v>56</v>
      </c>
      <c r="L7" s="137" t="s">
        <v>57</v>
      </c>
      <c r="M7" s="132" t="s">
        <v>58</v>
      </c>
      <c r="N7" s="133"/>
      <c r="O7" s="133"/>
      <c r="P7" s="133"/>
      <c r="Q7" s="133"/>
      <c r="R7" s="133"/>
      <c r="S7" s="133"/>
      <c r="T7" s="133"/>
      <c r="U7" s="134"/>
      <c r="V7" s="137" t="s">
        <v>59</v>
      </c>
      <c r="W7" s="138"/>
      <c r="X7" s="142"/>
      <c r="Y7" s="143"/>
      <c r="Z7" s="144"/>
      <c r="AA7" s="136"/>
    </row>
    <row r="8" spans="1:60" ht="99.95" customHeight="1" thickBot="1" x14ac:dyDescent="0.3">
      <c r="A8" s="138"/>
      <c r="B8" s="138"/>
      <c r="C8" s="138"/>
      <c r="D8" s="138"/>
      <c r="E8" s="138"/>
      <c r="F8" s="138"/>
      <c r="G8" s="138"/>
      <c r="H8" s="138"/>
      <c r="I8" s="138"/>
      <c r="J8" s="136"/>
      <c r="K8" s="138"/>
      <c r="L8" s="138"/>
      <c r="M8" s="137" t="s">
        <v>60</v>
      </c>
      <c r="N8" s="132" t="s">
        <v>61</v>
      </c>
      <c r="O8" s="133"/>
      <c r="P8" s="134"/>
      <c r="Q8" s="132" t="s">
        <v>95</v>
      </c>
      <c r="R8" s="133"/>
      <c r="S8" s="133"/>
      <c r="T8" s="134"/>
      <c r="U8" s="137" t="s">
        <v>62</v>
      </c>
      <c r="V8" s="138"/>
      <c r="W8" s="138"/>
      <c r="X8" s="137" t="s">
        <v>63</v>
      </c>
      <c r="Y8" s="137" t="s">
        <v>64</v>
      </c>
      <c r="Z8" s="137" t="s">
        <v>65</v>
      </c>
      <c r="AA8" s="136"/>
    </row>
    <row r="9" spans="1:60" ht="159.94999999999999" customHeight="1" thickBot="1" x14ac:dyDescent="0.3">
      <c r="A9" s="138"/>
      <c r="B9" s="138"/>
      <c r="C9" s="138"/>
      <c r="D9" s="138"/>
      <c r="E9" s="138"/>
      <c r="F9" s="138"/>
      <c r="G9" s="138"/>
      <c r="H9" s="138"/>
      <c r="I9" s="138"/>
      <c r="J9" s="136"/>
      <c r="K9" s="138"/>
      <c r="L9" s="138"/>
      <c r="M9" s="138"/>
      <c r="N9" s="40" t="s">
        <v>66</v>
      </c>
      <c r="O9" s="40" t="s">
        <v>67</v>
      </c>
      <c r="P9" s="40" t="s">
        <v>68</v>
      </c>
      <c r="Q9" s="40" t="s">
        <v>69</v>
      </c>
      <c r="R9" s="40" t="s">
        <v>478</v>
      </c>
      <c r="S9" s="40" t="s">
        <v>178</v>
      </c>
      <c r="T9" s="40" t="s">
        <v>179</v>
      </c>
      <c r="U9" s="138"/>
      <c r="V9" s="138"/>
      <c r="W9" s="138"/>
      <c r="X9" s="138"/>
      <c r="Y9" s="138"/>
      <c r="Z9" s="138"/>
      <c r="AA9" s="136"/>
    </row>
    <row r="10" spans="1:60" s="41" customFormat="1" ht="60.75" thickBot="1" x14ac:dyDescent="0.3">
      <c r="A10" s="34">
        <v>1</v>
      </c>
      <c r="B10" s="34">
        <v>2</v>
      </c>
      <c r="C10" s="34">
        <v>3</v>
      </c>
      <c r="D10" s="34">
        <v>4</v>
      </c>
      <c r="E10" s="34">
        <v>5</v>
      </c>
      <c r="F10" s="34">
        <v>6</v>
      </c>
      <c r="G10" s="34">
        <v>7</v>
      </c>
      <c r="H10" s="34">
        <v>8</v>
      </c>
      <c r="I10" s="34">
        <v>9</v>
      </c>
      <c r="J10" s="34">
        <v>10</v>
      </c>
      <c r="K10" s="34">
        <v>11</v>
      </c>
      <c r="L10" s="34">
        <v>12</v>
      </c>
      <c r="M10" s="34">
        <v>13</v>
      </c>
      <c r="N10" s="34">
        <v>14</v>
      </c>
      <c r="O10" s="34">
        <v>15</v>
      </c>
      <c r="P10" s="34">
        <v>16</v>
      </c>
      <c r="Q10" s="34">
        <v>17</v>
      </c>
      <c r="R10" s="34">
        <v>18</v>
      </c>
      <c r="S10" s="34">
        <v>19</v>
      </c>
      <c r="T10" s="34">
        <v>20</v>
      </c>
      <c r="U10" s="34">
        <v>21</v>
      </c>
      <c r="V10" s="34">
        <v>22</v>
      </c>
      <c r="W10" s="34">
        <v>23</v>
      </c>
      <c r="X10" s="34">
        <v>24</v>
      </c>
      <c r="Y10" s="34">
        <v>25</v>
      </c>
      <c r="Z10" s="34">
        <v>26</v>
      </c>
      <c r="AA10" s="34">
        <v>27</v>
      </c>
      <c r="AB10" s="37" t="s">
        <v>180</v>
      </c>
      <c r="AC10" s="37" t="s">
        <v>181</v>
      </c>
      <c r="AE10" s="41" t="s">
        <v>182</v>
      </c>
      <c r="AF10" s="37" t="s">
        <v>183</v>
      </c>
      <c r="AH10" s="37" t="s">
        <v>184</v>
      </c>
      <c r="AI10" s="37" t="s">
        <v>185</v>
      </c>
      <c r="AJ10" s="41" t="s">
        <v>186</v>
      </c>
      <c r="AK10" s="37" t="s">
        <v>187</v>
      </c>
      <c r="AL10" s="37" t="s">
        <v>188</v>
      </c>
      <c r="AN10" s="37" t="s">
        <v>189</v>
      </c>
      <c r="AO10" s="41" t="s">
        <v>186</v>
      </c>
      <c r="AP10" s="41" t="s">
        <v>190</v>
      </c>
      <c r="AQ10" s="41" t="s">
        <v>191</v>
      </c>
      <c r="AS10" s="41" t="s">
        <v>192</v>
      </c>
      <c r="AU10" s="181" t="s">
        <v>193</v>
      </c>
      <c r="AV10" s="181" t="s">
        <v>194</v>
      </c>
    </row>
    <row r="11" spans="1:60" ht="49.5" x14ac:dyDescent="0.3">
      <c r="A11" s="182">
        <v>1</v>
      </c>
      <c r="B11" s="182" t="s">
        <v>96</v>
      </c>
      <c r="C11" s="182" t="s">
        <v>114</v>
      </c>
      <c r="D11" s="182" t="s">
        <v>279</v>
      </c>
      <c r="E11" s="182" t="s">
        <v>134</v>
      </c>
      <c r="F11" s="182" t="s">
        <v>280</v>
      </c>
      <c r="G11" s="182" t="s">
        <v>281</v>
      </c>
      <c r="H11" s="182" t="s">
        <v>78</v>
      </c>
      <c r="I11" s="182">
        <v>1.17</v>
      </c>
      <c r="J11" s="182" t="s">
        <v>282</v>
      </c>
      <c r="K11" s="182">
        <v>0</v>
      </c>
      <c r="L11" s="182">
        <v>0</v>
      </c>
      <c r="M11" s="182">
        <v>713</v>
      </c>
      <c r="N11" s="182">
        <v>0</v>
      </c>
      <c r="O11" s="182">
        <v>0</v>
      </c>
      <c r="P11" s="182">
        <v>713</v>
      </c>
      <c r="Q11" s="182">
        <v>0</v>
      </c>
      <c r="R11" s="182">
        <v>0</v>
      </c>
      <c r="S11" s="182">
        <v>3</v>
      </c>
      <c r="T11" s="182">
        <v>710</v>
      </c>
      <c r="U11" s="182">
        <v>0</v>
      </c>
      <c r="V11" s="182">
        <v>9690</v>
      </c>
      <c r="W11" s="182"/>
      <c r="X11" s="182" t="s">
        <v>283</v>
      </c>
      <c r="Y11" s="182" t="s">
        <v>126</v>
      </c>
      <c r="Z11" s="182" t="s">
        <v>117</v>
      </c>
      <c r="AA11" s="182">
        <v>0</v>
      </c>
      <c r="AB11" s="183">
        <f>IF(AA11=0,I11,0)</f>
        <v>1.17</v>
      </c>
      <c r="AC11" s="183">
        <f>IF(AA11=1,I11,0)</f>
        <v>0</v>
      </c>
      <c r="AD11" s="184"/>
      <c r="AE11" s="184" t="str">
        <f>IF(AA11=0,D11,0)</f>
        <v>пс давыдовка ф8</v>
      </c>
      <c r="AF11" s="184">
        <f>IF(AA11=1,D11,0)</f>
        <v>0</v>
      </c>
      <c r="AG11" s="184"/>
      <c r="AH11" s="184">
        <f>IF(AE11=0,0,IF(COUNTIF(AE10,AE11)=0,P11,0))</f>
        <v>713</v>
      </c>
      <c r="AI11" s="184">
        <f>IF(AF11=0,0,P11)</f>
        <v>0</v>
      </c>
      <c r="AJ11" s="184"/>
      <c r="AK11" s="183">
        <f t="shared" ref="AK11:AK37" si="0">IF(AA11=0,V11,0)</f>
        <v>9690</v>
      </c>
      <c r="AL11" s="183">
        <f>IF(AA11=1,V11,0)</f>
        <v>0</v>
      </c>
      <c r="AM11" s="184"/>
      <c r="AN11" s="184">
        <f>M11</f>
        <v>713</v>
      </c>
      <c r="AO11" s="184"/>
      <c r="AP11" s="184">
        <f>IF(AA11=1,I11,0)*M11</f>
        <v>0</v>
      </c>
      <c r="AQ11" s="184">
        <f t="shared" ref="AQ11:AQ37" si="1">IF(AA11=1,M11,0)</f>
        <v>0</v>
      </c>
      <c r="AS11" s="27">
        <f>IF(AA11=1,I11,0)*V11</f>
        <v>0</v>
      </c>
      <c r="AU11" s="184">
        <f>IF(AE11=0,0,IF(COUNTIF(AE10,AE11)=0,S11,0))</f>
        <v>3</v>
      </c>
      <c r="AV11" s="185">
        <f>IF(AF11=0,0,S11)</f>
        <v>0</v>
      </c>
      <c r="AX11" s="27">
        <f>IF(R11&gt;0,I11*R11*AA11,0)</f>
        <v>0</v>
      </c>
      <c r="AY11" s="27">
        <f>IF(R11&gt;0,R11*AA11,0)</f>
        <v>0</v>
      </c>
      <c r="BA11" s="27">
        <f>IF(S11&gt;0,I11*S11*AA11,0)</f>
        <v>0</v>
      </c>
      <c r="BB11" s="27">
        <f>IF(S11&gt;0,S11*AA11,0)</f>
        <v>0</v>
      </c>
      <c r="BD11" s="27">
        <f>IF(T11&gt;0,I11*T11*AA11,0)</f>
        <v>0</v>
      </c>
      <c r="BE11" s="27">
        <f>IF(T11&gt;0,T11*AA11,0)</f>
        <v>0</v>
      </c>
      <c r="BG11" s="186">
        <f t="shared" ref="BG11:BH37" si="2">AX11+BA11+BD11</f>
        <v>0</v>
      </c>
      <c r="BH11" s="186">
        <f t="shared" si="2"/>
        <v>0</v>
      </c>
    </row>
    <row r="12" spans="1:60" ht="45" x14ac:dyDescent="0.3">
      <c r="A12" s="182">
        <v>2</v>
      </c>
      <c r="B12" s="182" t="s">
        <v>96</v>
      </c>
      <c r="C12" s="182" t="s">
        <v>114</v>
      </c>
      <c r="D12" s="182" t="s">
        <v>284</v>
      </c>
      <c r="E12" s="182" t="s">
        <v>136</v>
      </c>
      <c r="F12" s="182" t="s">
        <v>285</v>
      </c>
      <c r="G12" s="182" t="s">
        <v>286</v>
      </c>
      <c r="H12" s="182" t="s">
        <v>78</v>
      </c>
      <c r="I12" s="182">
        <v>3.63</v>
      </c>
      <c r="J12" s="182" t="s">
        <v>219</v>
      </c>
      <c r="K12" s="182">
        <v>0</v>
      </c>
      <c r="L12" s="182">
        <v>0</v>
      </c>
      <c r="M12" s="182">
        <v>166</v>
      </c>
      <c r="N12" s="182">
        <v>0</v>
      </c>
      <c r="O12" s="182">
        <v>0</v>
      </c>
      <c r="P12" s="182">
        <v>166</v>
      </c>
      <c r="Q12" s="182">
        <v>0</v>
      </c>
      <c r="R12" s="182">
        <v>0</v>
      </c>
      <c r="S12" s="182">
        <v>24</v>
      </c>
      <c r="T12" s="182">
        <v>142</v>
      </c>
      <c r="U12" s="182">
        <v>0</v>
      </c>
      <c r="V12" s="182">
        <v>975</v>
      </c>
      <c r="W12" s="182"/>
      <c r="X12" s="182" t="s">
        <v>287</v>
      </c>
      <c r="Y12" s="182" t="s">
        <v>123</v>
      </c>
      <c r="Z12" s="182" t="s">
        <v>117</v>
      </c>
      <c r="AA12" s="182">
        <v>1</v>
      </c>
      <c r="AB12" s="183">
        <f t="shared" ref="AB12:AB37" si="3">IF(AA12=0,I12,0)</f>
        <v>0</v>
      </c>
      <c r="AC12" s="183">
        <f t="shared" ref="AC12:AC37" si="4">IF(AA12=1,I12,0)</f>
        <v>3.63</v>
      </c>
      <c r="AD12" s="184"/>
      <c r="AE12" s="184">
        <f t="shared" ref="AE12:AE37" si="5">IF(AA12=0,D12,0)</f>
        <v>0</v>
      </c>
      <c r="AF12" s="184" t="str">
        <f t="shared" ref="AF12:AF37" si="6">IF(AA12=1,D12,0)</f>
        <v>пс Посьет Ф-10</v>
      </c>
      <c r="AG12" s="184"/>
      <c r="AH12" s="184">
        <f>IF(AE12=0,0,IF(COUNTIF($AE11:AE$11,AE12)=0,P12,0))</f>
        <v>0</v>
      </c>
      <c r="AI12" s="184">
        <f>IF(AF12=0,0,IF(COUNTIF($AF11:AF$11,AF12)=0,P12,0))</f>
        <v>166</v>
      </c>
      <c r="AJ12" s="184"/>
      <c r="AK12" s="183">
        <f t="shared" si="0"/>
        <v>0</v>
      </c>
      <c r="AL12" s="183">
        <f t="shared" ref="AL12:AL37" si="7">IF(AA12=1,V12,0)</f>
        <v>975</v>
      </c>
      <c r="AM12" s="184"/>
      <c r="AN12" s="184">
        <f>IF(COUNTIF($D$11:D11,D12)=0,M12,0)</f>
        <v>166</v>
      </c>
      <c r="AO12" s="184"/>
      <c r="AP12" s="184">
        <f t="shared" ref="AP12:AP37" si="8">IF(AA12=1,I12,0)*M12</f>
        <v>602.57999999999993</v>
      </c>
      <c r="AQ12" s="184">
        <f t="shared" si="1"/>
        <v>166</v>
      </c>
      <c r="AS12" s="27">
        <f t="shared" ref="AS12:AS37" si="9">IF(AA12=1,I12,0)*V12</f>
        <v>3539.25</v>
      </c>
      <c r="AU12" s="184">
        <f>IF(AE12=0,0,IF(COUNTIF($AE11:AE$11,AE12)=0,S12,0))</f>
        <v>0</v>
      </c>
      <c r="AV12" s="185">
        <f t="shared" ref="AV12:AV37" si="10">IF(AF12=0,0,S12)</f>
        <v>24</v>
      </c>
      <c r="AX12" s="27">
        <f t="shared" ref="AX12:AX37" si="11">IF(R12&gt;0,I12*R12*AA12,0)</f>
        <v>0</v>
      </c>
      <c r="AY12" s="27">
        <f t="shared" ref="AY12:AY37" si="12">IF(R12&gt;0,R12*AA12,0)</f>
        <v>0</v>
      </c>
      <c r="BA12" s="27">
        <f t="shared" ref="BA12:BA37" si="13">IF(S12&gt;0,I12*S12*AA12,0)</f>
        <v>87.12</v>
      </c>
      <c r="BB12" s="27">
        <f t="shared" ref="BB12:BB37" si="14">IF(S12&gt;0,S12*AA12,0)</f>
        <v>24</v>
      </c>
      <c r="BD12" s="27">
        <f t="shared" ref="BD12:BD37" si="15">IF(T12&gt;0,I12*T12*AA12,0)</f>
        <v>515.46</v>
      </c>
      <c r="BE12" s="27">
        <f t="shared" ref="BE12:BE37" si="16">IF(T12&gt;0,T12*AA12,0)</f>
        <v>142</v>
      </c>
      <c r="BG12" s="186">
        <f t="shared" si="2"/>
        <v>602.58000000000004</v>
      </c>
      <c r="BH12" s="186">
        <f t="shared" si="2"/>
        <v>166</v>
      </c>
    </row>
    <row r="13" spans="1:60" ht="66" x14ac:dyDescent="0.3">
      <c r="A13" s="182">
        <v>3</v>
      </c>
      <c r="B13" s="182" t="s">
        <v>145</v>
      </c>
      <c r="C13" s="182" t="s">
        <v>114</v>
      </c>
      <c r="D13" s="182" t="s">
        <v>111</v>
      </c>
      <c r="E13" s="182" t="s">
        <v>136</v>
      </c>
      <c r="F13" s="182" t="s">
        <v>288</v>
      </c>
      <c r="G13" s="182" t="s">
        <v>289</v>
      </c>
      <c r="H13" s="182" t="s">
        <v>78</v>
      </c>
      <c r="I13" s="182">
        <v>2</v>
      </c>
      <c r="J13" s="182" t="s">
        <v>290</v>
      </c>
      <c r="K13" s="182">
        <v>0</v>
      </c>
      <c r="L13" s="182">
        <v>0</v>
      </c>
      <c r="M13" s="182">
        <v>67</v>
      </c>
      <c r="N13" s="182">
        <v>0</v>
      </c>
      <c r="O13" s="182">
        <v>0</v>
      </c>
      <c r="P13" s="182">
        <v>67</v>
      </c>
      <c r="Q13" s="182">
        <v>0</v>
      </c>
      <c r="R13" s="182">
        <v>0</v>
      </c>
      <c r="S13" s="182">
        <v>0</v>
      </c>
      <c r="T13" s="182">
        <v>67</v>
      </c>
      <c r="U13" s="182">
        <v>0</v>
      </c>
      <c r="V13" s="182">
        <v>1200</v>
      </c>
      <c r="W13" s="182"/>
      <c r="X13" s="182" t="s">
        <v>197</v>
      </c>
      <c r="Y13" s="182" t="s">
        <v>126</v>
      </c>
      <c r="Z13" s="182" t="s">
        <v>121</v>
      </c>
      <c r="AA13" s="182">
        <v>0</v>
      </c>
      <c r="AB13" s="183">
        <f t="shared" si="3"/>
        <v>2</v>
      </c>
      <c r="AC13" s="183">
        <f t="shared" si="4"/>
        <v>0</v>
      </c>
      <c r="AD13" s="184"/>
      <c r="AE13" s="184" t="str">
        <f t="shared" si="5"/>
        <v>ПС "Раздольное-1" Ф-17</v>
      </c>
      <c r="AF13" s="184">
        <f t="shared" si="6"/>
        <v>0</v>
      </c>
      <c r="AG13" s="184"/>
      <c r="AH13" s="184">
        <f>IF(AE13=0,0,IF(COUNTIF($AE$11:AE12,AE13)=0,P13,0))</f>
        <v>67</v>
      </c>
      <c r="AI13" s="184">
        <f>IF(AF13=0,0,IF(COUNTIF($AF$11:AF12,AF13)=0,P13,0))</f>
        <v>0</v>
      </c>
      <c r="AJ13" s="184"/>
      <c r="AK13" s="183">
        <f t="shared" si="0"/>
        <v>1200</v>
      </c>
      <c r="AL13" s="183">
        <f t="shared" si="7"/>
        <v>0</v>
      </c>
      <c r="AM13" s="184"/>
      <c r="AN13" s="184">
        <f>IF(COUNTIF($D$11:D12,D13)=0,M13,0)</f>
        <v>67</v>
      </c>
      <c r="AO13" s="184"/>
      <c r="AP13" s="184">
        <f t="shared" si="8"/>
        <v>0</v>
      </c>
      <c r="AQ13" s="184">
        <f t="shared" si="1"/>
        <v>0</v>
      </c>
      <c r="AS13" s="27">
        <f t="shared" si="9"/>
        <v>0</v>
      </c>
      <c r="AU13" s="184">
        <f>IF(AE13=0,0,IF(COUNTIF($AE$11:AE12,AE13)=0,S13,0))</f>
        <v>0</v>
      </c>
      <c r="AV13" s="185">
        <f t="shared" si="10"/>
        <v>0</v>
      </c>
      <c r="AX13" s="27">
        <f t="shared" si="11"/>
        <v>0</v>
      </c>
      <c r="AY13" s="27">
        <f t="shared" si="12"/>
        <v>0</v>
      </c>
      <c r="BA13" s="27">
        <f t="shared" si="13"/>
        <v>0</v>
      </c>
      <c r="BB13" s="27">
        <f t="shared" si="14"/>
        <v>0</v>
      </c>
      <c r="BD13" s="27">
        <f t="shared" si="15"/>
        <v>0</v>
      </c>
      <c r="BE13" s="27">
        <f t="shared" si="16"/>
        <v>0</v>
      </c>
      <c r="BG13" s="186">
        <f t="shared" si="2"/>
        <v>0</v>
      </c>
      <c r="BH13" s="186">
        <f t="shared" si="2"/>
        <v>0</v>
      </c>
    </row>
    <row r="14" spans="1:60" ht="49.5" x14ac:dyDescent="0.3">
      <c r="A14" s="182">
        <v>4</v>
      </c>
      <c r="B14" s="182" t="s">
        <v>145</v>
      </c>
      <c r="C14" s="182" t="s">
        <v>114</v>
      </c>
      <c r="D14" s="182" t="s">
        <v>102</v>
      </c>
      <c r="E14" s="182" t="s">
        <v>136</v>
      </c>
      <c r="F14" s="182" t="s">
        <v>291</v>
      </c>
      <c r="G14" s="182" t="s">
        <v>292</v>
      </c>
      <c r="H14" s="182" t="s">
        <v>78</v>
      </c>
      <c r="I14" s="182">
        <v>0.42</v>
      </c>
      <c r="J14" s="182" t="s">
        <v>219</v>
      </c>
      <c r="K14" s="182">
        <v>0</v>
      </c>
      <c r="L14" s="182">
        <v>0</v>
      </c>
      <c r="M14" s="182">
        <v>269</v>
      </c>
      <c r="N14" s="182">
        <v>0</v>
      </c>
      <c r="O14" s="182">
        <v>0</v>
      </c>
      <c r="P14" s="182">
        <v>269</v>
      </c>
      <c r="Q14" s="182">
        <v>0</v>
      </c>
      <c r="R14" s="182">
        <v>0</v>
      </c>
      <c r="S14" s="182">
        <v>25</v>
      </c>
      <c r="T14" s="182">
        <v>244</v>
      </c>
      <c r="U14" s="182">
        <v>0</v>
      </c>
      <c r="V14" s="182">
        <v>987</v>
      </c>
      <c r="W14" s="182"/>
      <c r="X14" s="182" t="s">
        <v>293</v>
      </c>
      <c r="Y14" s="182" t="s">
        <v>131</v>
      </c>
      <c r="Z14" s="182" t="s">
        <v>117</v>
      </c>
      <c r="AA14" s="182">
        <v>0</v>
      </c>
      <c r="AB14" s="183">
        <f t="shared" si="3"/>
        <v>0.42</v>
      </c>
      <c r="AC14" s="183">
        <f t="shared" si="4"/>
        <v>0</v>
      </c>
      <c r="AD14" s="184"/>
      <c r="AE14" s="184" t="str">
        <f t="shared" si="5"/>
        <v>ПС "Славянка" Ф-12</v>
      </c>
      <c r="AF14" s="184">
        <f t="shared" si="6"/>
        <v>0</v>
      </c>
      <c r="AG14" s="184"/>
      <c r="AH14" s="184">
        <f>IF(AE14=0,0,IF(COUNTIF($AE$11:AE13,AE14)=0,P14,0))</f>
        <v>269</v>
      </c>
      <c r="AI14" s="184">
        <f>IF(AF14=0,0,IF(COUNTIF($AF$11:AF13,AF14)=0,P14,0))</f>
        <v>0</v>
      </c>
      <c r="AJ14" s="184"/>
      <c r="AK14" s="183">
        <f t="shared" si="0"/>
        <v>987</v>
      </c>
      <c r="AL14" s="183">
        <f t="shared" si="7"/>
        <v>0</v>
      </c>
      <c r="AM14" s="184"/>
      <c r="AN14" s="184">
        <f>IF(COUNTIF($D$11:D13,D14)=0,M14,0)</f>
        <v>269</v>
      </c>
      <c r="AO14" s="184"/>
      <c r="AP14" s="184">
        <f t="shared" si="8"/>
        <v>0</v>
      </c>
      <c r="AQ14" s="184">
        <f t="shared" si="1"/>
        <v>0</v>
      </c>
      <c r="AS14" s="27">
        <f t="shared" si="9"/>
        <v>0</v>
      </c>
      <c r="AU14" s="184">
        <f>IF(AE14=0,0,IF(COUNTIF($AE$11:AE13,AE14)=0,S14,0))</f>
        <v>25</v>
      </c>
      <c r="AV14" s="185">
        <f t="shared" si="10"/>
        <v>0</v>
      </c>
      <c r="AX14" s="27">
        <f t="shared" si="11"/>
        <v>0</v>
      </c>
      <c r="AY14" s="27">
        <f t="shared" si="12"/>
        <v>0</v>
      </c>
      <c r="BA14" s="27">
        <f t="shared" si="13"/>
        <v>0</v>
      </c>
      <c r="BB14" s="27">
        <f t="shared" si="14"/>
        <v>0</v>
      </c>
      <c r="BD14" s="27">
        <f t="shared" si="15"/>
        <v>0</v>
      </c>
      <c r="BE14" s="27">
        <f t="shared" si="16"/>
        <v>0</v>
      </c>
      <c r="BG14" s="186">
        <f t="shared" si="2"/>
        <v>0</v>
      </c>
      <c r="BH14" s="186">
        <f t="shared" si="2"/>
        <v>0</v>
      </c>
    </row>
    <row r="15" spans="1:60" ht="49.5" x14ac:dyDescent="0.3">
      <c r="A15" s="182">
        <v>5</v>
      </c>
      <c r="B15" s="182" t="s">
        <v>145</v>
      </c>
      <c r="C15" s="182" t="s">
        <v>114</v>
      </c>
      <c r="D15" s="182" t="s">
        <v>102</v>
      </c>
      <c r="E15" s="182" t="s">
        <v>136</v>
      </c>
      <c r="F15" s="182" t="s">
        <v>294</v>
      </c>
      <c r="G15" s="182" t="s">
        <v>295</v>
      </c>
      <c r="H15" s="182" t="s">
        <v>78</v>
      </c>
      <c r="I15" s="182">
        <v>0.87</v>
      </c>
      <c r="J15" s="182" t="s">
        <v>296</v>
      </c>
      <c r="K15" s="182">
        <v>0</v>
      </c>
      <c r="L15" s="182">
        <v>0</v>
      </c>
      <c r="M15" s="182">
        <v>269</v>
      </c>
      <c r="N15" s="182">
        <v>0</v>
      </c>
      <c r="O15" s="182">
        <v>0</v>
      </c>
      <c r="P15" s="182">
        <v>269</v>
      </c>
      <c r="Q15" s="182">
        <v>0</v>
      </c>
      <c r="R15" s="182">
        <v>0</v>
      </c>
      <c r="S15" s="182">
        <v>25</v>
      </c>
      <c r="T15" s="182">
        <v>244</v>
      </c>
      <c r="U15" s="182">
        <v>0</v>
      </c>
      <c r="V15" s="182">
        <v>2300</v>
      </c>
      <c r="W15" s="182"/>
      <c r="X15" s="182" t="s">
        <v>197</v>
      </c>
      <c r="Y15" s="182" t="s">
        <v>131</v>
      </c>
      <c r="Z15" s="182" t="s">
        <v>117</v>
      </c>
      <c r="AA15" s="182">
        <v>0</v>
      </c>
      <c r="AB15" s="183">
        <f t="shared" si="3"/>
        <v>0.87</v>
      </c>
      <c r="AC15" s="183">
        <f t="shared" si="4"/>
        <v>0</v>
      </c>
      <c r="AD15" s="184"/>
      <c r="AE15" s="184" t="str">
        <f t="shared" si="5"/>
        <v>ПС "Славянка" Ф-12</v>
      </c>
      <c r="AF15" s="184">
        <f t="shared" si="6"/>
        <v>0</v>
      </c>
      <c r="AG15" s="184"/>
      <c r="AH15" s="184">
        <f>IF(AE15=0,0,IF(COUNTIF($AE$11:AE14,AE15)=0,P15,0))</f>
        <v>0</v>
      </c>
      <c r="AI15" s="184">
        <f>IF(AF15=0,0,IF(COUNTIF($AF$11:AF14,AF15)=0,P15,0))</f>
        <v>0</v>
      </c>
      <c r="AJ15" s="184"/>
      <c r="AK15" s="183">
        <f t="shared" si="0"/>
        <v>2300</v>
      </c>
      <c r="AL15" s="183">
        <f t="shared" si="7"/>
        <v>0</v>
      </c>
      <c r="AM15" s="184"/>
      <c r="AN15" s="184">
        <f>IF(COUNTIF($D$11:D14,D15)=0,M15,0)</f>
        <v>0</v>
      </c>
      <c r="AO15" s="184"/>
      <c r="AP15" s="184">
        <f t="shared" si="8"/>
        <v>0</v>
      </c>
      <c r="AQ15" s="184">
        <f t="shared" si="1"/>
        <v>0</v>
      </c>
      <c r="AS15" s="27">
        <f t="shared" si="9"/>
        <v>0</v>
      </c>
      <c r="AU15" s="184">
        <f>IF(AE15=0,0,IF(COUNTIF($AE$11:AE14,AE15)=0,S15,0))</f>
        <v>0</v>
      </c>
      <c r="AV15" s="185">
        <f t="shared" si="10"/>
        <v>0</v>
      </c>
      <c r="AX15" s="27">
        <f t="shared" si="11"/>
        <v>0</v>
      </c>
      <c r="AY15" s="27">
        <f t="shared" si="12"/>
        <v>0</v>
      </c>
      <c r="BA15" s="27">
        <f t="shared" si="13"/>
        <v>0</v>
      </c>
      <c r="BB15" s="27">
        <f t="shared" si="14"/>
        <v>0</v>
      </c>
      <c r="BD15" s="27">
        <f t="shared" si="15"/>
        <v>0</v>
      </c>
      <c r="BE15" s="27">
        <f t="shared" si="16"/>
        <v>0</v>
      </c>
      <c r="BG15" s="186">
        <f t="shared" si="2"/>
        <v>0</v>
      </c>
      <c r="BH15" s="186">
        <f t="shared" si="2"/>
        <v>0</v>
      </c>
    </row>
    <row r="16" spans="1:60" ht="49.5" x14ac:dyDescent="0.3">
      <c r="A16" s="182">
        <v>6</v>
      </c>
      <c r="B16" s="182" t="s">
        <v>145</v>
      </c>
      <c r="C16" s="182" t="s">
        <v>114</v>
      </c>
      <c r="D16" s="182" t="s">
        <v>297</v>
      </c>
      <c r="E16" s="182" t="s">
        <v>136</v>
      </c>
      <c r="F16" s="182" t="s">
        <v>298</v>
      </c>
      <c r="G16" s="182" t="s">
        <v>299</v>
      </c>
      <c r="H16" s="182" t="s">
        <v>78</v>
      </c>
      <c r="I16" s="182">
        <v>2.25</v>
      </c>
      <c r="J16" s="182" t="s">
        <v>219</v>
      </c>
      <c r="K16" s="182">
        <v>0</v>
      </c>
      <c r="L16" s="182">
        <v>0</v>
      </c>
      <c r="M16" s="182">
        <v>171</v>
      </c>
      <c r="N16" s="182">
        <v>0</v>
      </c>
      <c r="O16" s="182">
        <v>0</v>
      </c>
      <c r="P16" s="182">
        <v>171</v>
      </c>
      <c r="Q16" s="182">
        <v>0</v>
      </c>
      <c r="R16" s="182">
        <v>0</v>
      </c>
      <c r="S16" s="182">
        <v>14</v>
      </c>
      <c r="T16" s="182">
        <v>157</v>
      </c>
      <c r="U16" s="182">
        <v>0</v>
      </c>
      <c r="V16" s="182">
        <v>567</v>
      </c>
      <c r="W16" s="182"/>
      <c r="X16" s="182" t="s">
        <v>300</v>
      </c>
      <c r="Y16" s="182" t="s">
        <v>123</v>
      </c>
      <c r="Z16" s="182" t="s">
        <v>117</v>
      </c>
      <c r="AA16" s="182">
        <v>1</v>
      </c>
      <c r="AB16" s="183">
        <f t="shared" si="3"/>
        <v>0</v>
      </c>
      <c r="AC16" s="183">
        <f t="shared" si="4"/>
        <v>2.25</v>
      </c>
      <c r="AD16" s="184"/>
      <c r="AE16" s="184">
        <f t="shared" si="5"/>
        <v>0</v>
      </c>
      <c r="AF16" s="184" t="str">
        <f t="shared" si="6"/>
        <v>пс Славянка Ф-5</v>
      </c>
      <c r="AG16" s="184"/>
      <c r="AH16" s="184">
        <f>IF(AE16=0,0,IF(COUNTIF($AE$11:AE15,AE16)=0,P16,0))</f>
        <v>0</v>
      </c>
      <c r="AI16" s="184">
        <f>IF(AF16=0,0,IF(COUNTIF($AF$11:AF15,AF16)=0,P16,0))</f>
        <v>171</v>
      </c>
      <c r="AJ16" s="184"/>
      <c r="AK16" s="183">
        <f t="shared" si="0"/>
        <v>0</v>
      </c>
      <c r="AL16" s="183">
        <f t="shared" si="7"/>
        <v>567</v>
      </c>
      <c r="AM16" s="184"/>
      <c r="AN16" s="184">
        <f>IF(COUNTIF($D$11:D15,D16)=0,M16,0)</f>
        <v>171</v>
      </c>
      <c r="AO16" s="184"/>
      <c r="AP16" s="184">
        <f t="shared" si="8"/>
        <v>384.75</v>
      </c>
      <c r="AQ16" s="184">
        <f t="shared" si="1"/>
        <v>171</v>
      </c>
      <c r="AS16" s="27">
        <f t="shared" si="9"/>
        <v>1275.75</v>
      </c>
      <c r="AU16" s="184">
        <f>IF(AE16=0,0,IF(COUNTIF($AE$11:AE15,AE16)=0,S16,0))</f>
        <v>0</v>
      </c>
      <c r="AV16" s="185">
        <f t="shared" si="10"/>
        <v>14</v>
      </c>
      <c r="AX16" s="27">
        <f t="shared" si="11"/>
        <v>0</v>
      </c>
      <c r="AY16" s="27">
        <f t="shared" si="12"/>
        <v>0</v>
      </c>
      <c r="BA16" s="27">
        <f t="shared" si="13"/>
        <v>31.5</v>
      </c>
      <c r="BB16" s="27">
        <f t="shared" si="14"/>
        <v>14</v>
      </c>
      <c r="BD16" s="27">
        <f t="shared" si="15"/>
        <v>353.25</v>
      </c>
      <c r="BE16" s="27">
        <f t="shared" si="16"/>
        <v>157</v>
      </c>
      <c r="BG16" s="186">
        <f t="shared" si="2"/>
        <v>384.75</v>
      </c>
      <c r="BH16" s="186">
        <f t="shared" si="2"/>
        <v>171</v>
      </c>
    </row>
    <row r="17" spans="1:60" ht="66" x14ac:dyDescent="0.3">
      <c r="A17" s="182">
        <v>7</v>
      </c>
      <c r="B17" s="182" t="s">
        <v>145</v>
      </c>
      <c r="C17" s="182" t="s">
        <v>125</v>
      </c>
      <c r="D17" s="182" t="s">
        <v>106</v>
      </c>
      <c r="E17" s="182" t="s">
        <v>136</v>
      </c>
      <c r="F17" s="182" t="s">
        <v>301</v>
      </c>
      <c r="G17" s="182" t="s">
        <v>302</v>
      </c>
      <c r="H17" s="182" t="s">
        <v>78</v>
      </c>
      <c r="I17" s="182">
        <v>2.17</v>
      </c>
      <c r="J17" s="182" t="s">
        <v>143</v>
      </c>
      <c r="K17" s="182"/>
      <c r="L17" s="182"/>
      <c r="M17" s="182">
        <v>226</v>
      </c>
      <c r="N17" s="182">
        <v>0</v>
      </c>
      <c r="O17" s="182">
        <v>0</v>
      </c>
      <c r="P17" s="182">
        <v>226</v>
      </c>
      <c r="Q17" s="182">
        <v>0</v>
      </c>
      <c r="R17" s="182">
        <v>0</v>
      </c>
      <c r="S17" s="182">
        <v>5</v>
      </c>
      <c r="T17" s="182">
        <v>221</v>
      </c>
      <c r="U17" s="182">
        <v>0</v>
      </c>
      <c r="V17" s="182">
        <v>80</v>
      </c>
      <c r="W17" s="182"/>
      <c r="X17" s="182" t="s">
        <v>303</v>
      </c>
      <c r="Y17" s="182" t="s">
        <v>119</v>
      </c>
      <c r="Z17" s="182" t="s">
        <v>117</v>
      </c>
      <c r="AA17" s="182">
        <v>0</v>
      </c>
      <c r="AB17" s="183">
        <f t="shared" si="3"/>
        <v>2.17</v>
      </c>
      <c r="AC17" s="183">
        <f t="shared" si="4"/>
        <v>0</v>
      </c>
      <c r="AD17" s="184"/>
      <c r="AE17" s="184" t="str">
        <f t="shared" si="5"/>
        <v>ПС "Раздольное-1" Ф-9</v>
      </c>
      <c r="AF17" s="184">
        <f t="shared" si="6"/>
        <v>0</v>
      </c>
      <c r="AG17" s="184"/>
      <c r="AH17" s="184">
        <f>IF(AE17=0,0,IF(COUNTIF($AE$11:AE16,AE17)=0,P17,0))</f>
        <v>226</v>
      </c>
      <c r="AI17" s="184">
        <f>IF(AF17=0,0,IF(COUNTIF($AF$11:AF16,AF17)=0,P17,0))</f>
        <v>0</v>
      </c>
      <c r="AJ17" s="184"/>
      <c r="AK17" s="183">
        <f t="shared" si="0"/>
        <v>80</v>
      </c>
      <c r="AL17" s="183">
        <f t="shared" si="7"/>
        <v>0</v>
      </c>
      <c r="AM17" s="184"/>
      <c r="AN17" s="184">
        <f>IF(COUNTIF($D$11:D16,D17)=0,M17,0)</f>
        <v>226</v>
      </c>
      <c r="AO17" s="184"/>
      <c r="AP17" s="184">
        <f t="shared" si="8"/>
        <v>0</v>
      </c>
      <c r="AQ17" s="184">
        <f t="shared" si="1"/>
        <v>0</v>
      </c>
      <c r="AS17" s="27">
        <f t="shared" si="9"/>
        <v>0</v>
      </c>
      <c r="AU17" s="184">
        <f>IF(AE17=0,0,IF(COUNTIF($AE$11:AE16,AE17)=0,S17,0))</f>
        <v>5</v>
      </c>
      <c r="AV17" s="185">
        <f t="shared" si="10"/>
        <v>0</v>
      </c>
      <c r="AX17" s="27">
        <f t="shared" si="11"/>
        <v>0</v>
      </c>
      <c r="AY17" s="27">
        <f t="shared" si="12"/>
        <v>0</v>
      </c>
      <c r="BA17" s="27">
        <f t="shared" si="13"/>
        <v>0</v>
      </c>
      <c r="BB17" s="27">
        <f t="shared" si="14"/>
        <v>0</v>
      </c>
      <c r="BD17" s="27">
        <f t="shared" si="15"/>
        <v>0</v>
      </c>
      <c r="BE17" s="27">
        <f t="shared" si="16"/>
        <v>0</v>
      </c>
      <c r="BG17" s="186">
        <f t="shared" si="2"/>
        <v>0</v>
      </c>
      <c r="BH17" s="186">
        <f t="shared" si="2"/>
        <v>0</v>
      </c>
    </row>
    <row r="18" spans="1:60" ht="49.5" x14ac:dyDescent="0.3">
      <c r="A18" s="182">
        <v>8</v>
      </c>
      <c r="B18" s="182" t="s">
        <v>145</v>
      </c>
      <c r="C18" s="182" t="s">
        <v>114</v>
      </c>
      <c r="D18" s="182" t="s">
        <v>101</v>
      </c>
      <c r="E18" s="182" t="s">
        <v>134</v>
      </c>
      <c r="F18" s="182" t="s">
        <v>304</v>
      </c>
      <c r="G18" s="182" t="s">
        <v>305</v>
      </c>
      <c r="H18" s="182" t="s">
        <v>78</v>
      </c>
      <c r="I18" s="182">
        <v>1.5</v>
      </c>
      <c r="J18" s="182" t="s">
        <v>306</v>
      </c>
      <c r="K18" s="182">
        <v>0</v>
      </c>
      <c r="L18" s="182">
        <v>0</v>
      </c>
      <c r="M18" s="182">
        <v>626</v>
      </c>
      <c r="N18" s="182">
        <v>0</v>
      </c>
      <c r="O18" s="182">
        <v>0</v>
      </c>
      <c r="P18" s="182">
        <v>626</v>
      </c>
      <c r="Q18" s="182">
        <v>0</v>
      </c>
      <c r="R18" s="182">
        <v>0</v>
      </c>
      <c r="S18" s="182">
        <v>10</v>
      </c>
      <c r="T18" s="182">
        <v>616</v>
      </c>
      <c r="U18" s="182">
        <v>0</v>
      </c>
      <c r="V18" s="182">
        <v>1087</v>
      </c>
      <c r="W18" s="182"/>
      <c r="X18" s="182" t="s">
        <v>307</v>
      </c>
      <c r="Y18" s="182" t="s">
        <v>127</v>
      </c>
      <c r="Z18" s="182" t="s">
        <v>117</v>
      </c>
      <c r="AA18" s="182">
        <v>0</v>
      </c>
      <c r="AB18" s="183">
        <f t="shared" si="3"/>
        <v>1.5</v>
      </c>
      <c r="AC18" s="183">
        <f t="shared" si="4"/>
        <v>0</v>
      </c>
      <c r="AD18" s="184"/>
      <c r="AE18" s="184" t="str">
        <f t="shared" si="5"/>
        <v>ПС "Тавричанка" Ф-13</v>
      </c>
      <c r="AF18" s="184">
        <f t="shared" si="6"/>
        <v>0</v>
      </c>
      <c r="AG18" s="184"/>
      <c r="AH18" s="184">
        <f>IF(AE18=0,0,IF(COUNTIF($AE$11:AE17,AE18)=0,P18,0))</f>
        <v>626</v>
      </c>
      <c r="AI18" s="184">
        <f>IF(AF18=0,0,IF(COUNTIF($AF$11:AF17,AF18)=0,P18,0))</f>
        <v>0</v>
      </c>
      <c r="AJ18" s="184"/>
      <c r="AK18" s="183">
        <f t="shared" si="0"/>
        <v>1087</v>
      </c>
      <c r="AL18" s="183">
        <f t="shared" si="7"/>
        <v>0</v>
      </c>
      <c r="AM18" s="184"/>
      <c r="AN18" s="184">
        <f>IF(COUNTIF($D$11:D17,D18)=0,M18,0)</f>
        <v>626</v>
      </c>
      <c r="AO18" s="184"/>
      <c r="AP18" s="184">
        <f t="shared" si="8"/>
        <v>0</v>
      </c>
      <c r="AQ18" s="184">
        <f t="shared" si="1"/>
        <v>0</v>
      </c>
      <c r="AS18" s="27">
        <f t="shared" si="9"/>
        <v>0</v>
      </c>
      <c r="AU18" s="184">
        <f>IF(AE18=0,0,IF(COUNTIF($AE$11:AE17,AE18)=0,S18,0))</f>
        <v>10</v>
      </c>
      <c r="AV18" s="185">
        <f t="shared" si="10"/>
        <v>0</v>
      </c>
      <c r="AX18" s="27">
        <f t="shared" si="11"/>
        <v>0</v>
      </c>
      <c r="AY18" s="27">
        <f t="shared" si="12"/>
        <v>0</v>
      </c>
      <c r="BA18" s="27">
        <f t="shared" si="13"/>
        <v>0</v>
      </c>
      <c r="BB18" s="27">
        <f t="shared" si="14"/>
        <v>0</v>
      </c>
      <c r="BD18" s="27">
        <f t="shared" si="15"/>
        <v>0</v>
      </c>
      <c r="BE18" s="27">
        <f t="shared" si="16"/>
        <v>0</v>
      </c>
      <c r="BG18" s="186">
        <f t="shared" si="2"/>
        <v>0</v>
      </c>
      <c r="BH18" s="186">
        <f t="shared" si="2"/>
        <v>0</v>
      </c>
    </row>
    <row r="19" spans="1:60" ht="49.5" x14ac:dyDescent="0.3">
      <c r="A19" s="182">
        <v>9</v>
      </c>
      <c r="B19" s="182" t="s">
        <v>145</v>
      </c>
      <c r="C19" s="182" t="s">
        <v>125</v>
      </c>
      <c r="D19" s="182" t="s">
        <v>132</v>
      </c>
      <c r="E19" s="182" t="s">
        <v>136</v>
      </c>
      <c r="F19" s="182" t="s">
        <v>308</v>
      </c>
      <c r="G19" s="182" t="s">
        <v>309</v>
      </c>
      <c r="H19" s="182" t="s">
        <v>78</v>
      </c>
      <c r="I19" s="182">
        <v>3.68</v>
      </c>
      <c r="J19" s="182" t="s">
        <v>205</v>
      </c>
      <c r="K19" s="182"/>
      <c r="L19" s="182"/>
      <c r="M19" s="182">
        <v>304</v>
      </c>
      <c r="N19" s="182">
        <v>0</v>
      </c>
      <c r="O19" s="182">
        <v>0</v>
      </c>
      <c r="P19" s="182">
        <v>304</v>
      </c>
      <c r="Q19" s="182">
        <v>0</v>
      </c>
      <c r="R19" s="182">
        <v>0</v>
      </c>
      <c r="S19" s="182">
        <v>6</v>
      </c>
      <c r="T19" s="182">
        <v>298</v>
      </c>
      <c r="U19" s="182">
        <v>0</v>
      </c>
      <c r="V19" s="182">
        <v>278</v>
      </c>
      <c r="W19" s="182"/>
      <c r="X19" s="182" t="s">
        <v>229</v>
      </c>
      <c r="Y19" s="182" t="s">
        <v>126</v>
      </c>
      <c r="Z19" s="182" t="s">
        <v>117</v>
      </c>
      <c r="AA19" s="182">
        <v>0</v>
      </c>
      <c r="AB19" s="183">
        <f t="shared" si="3"/>
        <v>3.68</v>
      </c>
      <c r="AC19" s="183">
        <f t="shared" si="4"/>
        <v>0</v>
      </c>
      <c r="AD19" s="184"/>
      <c r="AE19" s="184" t="str">
        <f t="shared" si="5"/>
        <v>ПС "Краскино" Ф-6</v>
      </c>
      <c r="AF19" s="184">
        <f t="shared" si="6"/>
        <v>0</v>
      </c>
      <c r="AG19" s="184"/>
      <c r="AH19" s="184">
        <f>IF(AE19=0,0,IF(COUNTIF($AE$11:AE18,AE19)=0,P19,0))</f>
        <v>304</v>
      </c>
      <c r="AI19" s="184">
        <f>IF(AF19=0,0,IF(COUNTIF($AF$11:AF18,AF19)=0,P19,0))</f>
        <v>0</v>
      </c>
      <c r="AJ19" s="184"/>
      <c r="AK19" s="183">
        <f t="shared" si="0"/>
        <v>278</v>
      </c>
      <c r="AL19" s="183">
        <f t="shared" si="7"/>
        <v>0</v>
      </c>
      <c r="AM19" s="184"/>
      <c r="AN19" s="184">
        <f>IF(COUNTIF($D$11:D18,D19)=0,M19,0)</f>
        <v>304</v>
      </c>
      <c r="AO19" s="184"/>
      <c r="AP19" s="184">
        <f t="shared" si="8"/>
        <v>0</v>
      </c>
      <c r="AQ19" s="184">
        <f t="shared" si="1"/>
        <v>0</v>
      </c>
      <c r="AS19" s="27">
        <f t="shared" si="9"/>
        <v>0</v>
      </c>
      <c r="AU19" s="184">
        <f>IF(AE19=0,0,IF(COUNTIF($AE$11:AE18,AE19)=0,S19,0))</f>
        <v>6</v>
      </c>
      <c r="AV19" s="185">
        <f t="shared" si="10"/>
        <v>0</v>
      </c>
      <c r="AX19" s="27">
        <f t="shared" si="11"/>
        <v>0</v>
      </c>
      <c r="AY19" s="27">
        <f t="shared" si="12"/>
        <v>0</v>
      </c>
      <c r="BA19" s="27">
        <f t="shared" si="13"/>
        <v>0</v>
      </c>
      <c r="BB19" s="27">
        <f t="shared" si="14"/>
        <v>0</v>
      </c>
      <c r="BD19" s="27">
        <f t="shared" si="15"/>
        <v>0</v>
      </c>
      <c r="BE19" s="27">
        <f t="shared" si="16"/>
        <v>0</v>
      </c>
      <c r="BG19" s="186">
        <f t="shared" si="2"/>
        <v>0</v>
      </c>
      <c r="BH19" s="186">
        <f t="shared" si="2"/>
        <v>0</v>
      </c>
    </row>
    <row r="20" spans="1:60" ht="49.5" x14ac:dyDescent="0.3">
      <c r="A20" s="182">
        <v>10</v>
      </c>
      <c r="B20" s="182" t="s">
        <v>145</v>
      </c>
      <c r="C20" s="182" t="s">
        <v>114</v>
      </c>
      <c r="D20" s="182" t="s">
        <v>310</v>
      </c>
      <c r="E20" s="182" t="s">
        <v>134</v>
      </c>
      <c r="F20" s="182" t="s">
        <v>311</v>
      </c>
      <c r="G20" s="182" t="s">
        <v>312</v>
      </c>
      <c r="H20" s="182" t="s">
        <v>78</v>
      </c>
      <c r="I20" s="182">
        <v>3.42</v>
      </c>
      <c r="J20" s="182" t="s">
        <v>306</v>
      </c>
      <c r="K20" s="182">
        <v>0</v>
      </c>
      <c r="L20" s="182">
        <v>0</v>
      </c>
      <c r="M20" s="182">
        <v>24</v>
      </c>
      <c r="N20" s="182">
        <v>0</v>
      </c>
      <c r="O20" s="182">
        <v>0</v>
      </c>
      <c r="P20" s="182">
        <v>24</v>
      </c>
      <c r="Q20" s="182">
        <v>0</v>
      </c>
      <c r="R20" s="182">
        <v>0</v>
      </c>
      <c r="S20" s="182">
        <v>0</v>
      </c>
      <c r="T20" s="182">
        <v>24</v>
      </c>
      <c r="U20" s="182">
        <v>0</v>
      </c>
      <c r="V20" s="182">
        <v>543</v>
      </c>
      <c r="W20" s="182"/>
      <c r="X20" s="182" t="s">
        <v>313</v>
      </c>
      <c r="Y20" s="182" t="s">
        <v>127</v>
      </c>
      <c r="Z20" s="182" t="s">
        <v>117</v>
      </c>
      <c r="AA20" s="182">
        <v>0</v>
      </c>
      <c r="AB20" s="183">
        <f t="shared" si="3"/>
        <v>3.42</v>
      </c>
      <c r="AC20" s="183">
        <f t="shared" si="4"/>
        <v>0</v>
      </c>
      <c r="AD20" s="184"/>
      <c r="AE20" s="184" t="str">
        <f t="shared" si="5"/>
        <v>пс давыдовка ф5</v>
      </c>
      <c r="AF20" s="184">
        <f t="shared" si="6"/>
        <v>0</v>
      </c>
      <c r="AG20" s="184"/>
      <c r="AH20" s="184">
        <f>IF(AE20=0,0,IF(COUNTIF($AE$11:AE19,AE20)=0,P20,0))</f>
        <v>24</v>
      </c>
      <c r="AI20" s="184">
        <f>IF(AF20=0,0,IF(COUNTIF($AF$11:AF19,AF20)=0,P20,0))</f>
        <v>0</v>
      </c>
      <c r="AJ20" s="184"/>
      <c r="AK20" s="183">
        <f t="shared" si="0"/>
        <v>543</v>
      </c>
      <c r="AL20" s="183">
        <f t="shared" si="7"/>
        <v>0</v>
      </c>
      <c r="AM20" s="184"/>
      <c r="AN20" s="184">
        <f>IF(COUNTIF($D$11:D19,D20)=0,M20,0)</f>
        <v>24</v>
      </c>
      <c r="AO20" s="184"/>
      <c r="AP20" s="184">
        <f t="shared" si="8"/>
        <v>0</v>
      </c>
      <c r="AQ20" s="184">
        <f t="shared" si="1"/>
        <v>0</v>
      </c>
      <c r="AS20" s="27">
        <f t="shared" si="9"/>
        <v>0</v>
      </c>
      <c r="AU20" s="184">
        <f>IF(AE20=0,0,IF(COUNTIF($AE$11:AE19,AE20)=0,S20,0))</f>
        <v>0</v>
      </c>
      <c r="AV20" s="185">
        <f t="shared" si="10"/>
        <v>0</v>
      </c>
      <c r="AX20" s="27">
        <f t="shared" si="11"/>
        <v>0</v>
      </c>
      <c r="AY20" s="27">
        <f t="shared" si="12"/>
        <v>0</v>
      </c>
      <c r="BA20" s="27">
        <f t="shared" si="13"/>
        <v>0</v>
      </c>
      <c r="BB20" s="27">
        <f t="shared" si="14"/>
        <v>0</v>
      </c>
      <c r="BD20" s="27">
        <f t="shared" si="15"/>
        <v>0</v>
      </c>
      <c r="BE20" s="27">
        <f t="shared" si="16"/>
        <v>0</v>
      </c>
      <c r="BG20" s="186">
        <f t="shared" si="2"/>
        <v>0</v>
      </c>
      <c r="BH20" s="186">
        <f t="shared" si="2"/>
        <v>0</v>
      </c>
    </row>
    <row r="21" spans="1:60" ht="49.5" x14ac:dyDescent="0.3">
      <c r="A21" s="182">
        <v>11</v>
      </c>
      <c r="B21" s="182" t="s">
        <v>145</v>
      </c>
      <c r="C21" s="182" t="s">
        <v>114</v>
      </c>
      <c r="D21" s="182" t="s">
        <v>102</v>
      </c>
      <c r="E21" s="182" t="s">
        <v>136</v>
      </c>
      <c r="F21" s="182" t="s">
        <v>314</v>
      </c>
      <c r="G21" s="182" t="s">
        <v>315</v>
      </c>
      <c r="H21" s="182" t="s">
        <v>78</v>
      </c>
      <c r="I21" s="182">
        <v>5</v>
      </c>
      <c r="J21" s="182" t="s">
        <v>205</v>
      </c>
      <c r="K21" s="182"/>
      <c r="L21" s="182"/>
      <c r="M21" s="182">
        <v>269</v>
      </c>
      <c r="N21" s="182">
        <v>0</v>
      </c>
      <c r="O21" s="182">
        <v>0</v>
      </c>
      <c r="P21" s="182">
        <v>269</v>
      </c>
      <c r="Q21" s="182">
        <v>0</v>
      </c>
      <c r="R21" s="182">
        <v>0</v>
      </c>
      <c r="S21" s="182">
        <v>25</v>
      </c>
      <c r="T21" s="182">
        <v>244</v>
      </c>
      <c r="U21" s="182">
        <v>0</v>
      </c>
      <c r="V21" s="182">
        <v>352</v>
      </c>
      <c r="W21" s="182"/>
      <c r="X21" s="182" t="s">
        <v>229</v>
      </c>
      <c r="Y21" s="182" t="s">
        <v>126</v>
      </c>
      <c r="Z21" s="182" t="s">
        <v>117</v>
      </c>
      <c r="AA21" s="182">
        <v>0</v>
      </c>
      <c r="AB21" s="183">
        <f t="shared" si="3"/>
        <v>5</v>
      </c>
      <c r="AC21" s="183">
        <f t="shared" si="4"/>
        <v>0</v>
      </c>
      <c r="AD21" s="184"/>
      <c r="AE21" s="184" t="str">
        <f t="shared" si="5"/>
        <v>ПС "Славянка" Ф-12</v>
      </c>
      <c r="AF21" s="184">
        <f t="shared" si="6"/>
        <v>0</v>
      </c>
      <c r="AG21" s="184"/>
      <c r="AH21" s="184">
        <f>IF(AE21=0,0,IF(COUNTIF($AE$11:AE20,AE21)=0,P21,0))</f>
        <v>0</v>
      </c>
      <c r="AI21" s="184">
        <f>IF(AF21=0,0,IF(COUNTIF($AF$11:AF20,AF21)=0,P21,0))</f>
        <v>0</v>
      </c>
      <c r="AJ21" s="184"/>
      <c r="AK21" s="183">
        <f t="shared" si="0"/>
        <v>352</v>
      </c>
      <c r="AL21" s="183">
        <f t="shared" si="7"/>
        <v>0</v>
      </c>
      <c r="AM21" s="184"/>
      <c r="AN21" s="184">
        <f>IF(COUNTIF($D$11:D20,D21)=0,M21,0)</f>
        <v>0</v>
      </c>
      <c r="AO21" s="184"/>
      <c r="AP21" s="184">
        <f t="shared" si="8"/>
        <v>0</v>
      </c>
      <c r="AQ21" s="184">
        <f t="shared" si="1"/>
        <v>0</v>
      </c>
      <c r="AS21" s="27">
        <f t="shared" si="9"/>
        <v>0</v>
      </c>
      <c r="AU21" s="184">
        <f>IF(AE21=0,0,IF(COUNTIF($AE$11:AE20,AE21)=0,S21,0))</f>
        <v>0</v>
      </c>
      <c r="AV21" s="185">
        <f t="shared" si="10"/>
        <v>0</v>
      </c>
      <c r="AX21" s="27">
        <f t="shared" si="11"/>
        <v>0</v>
      </c>
      <c r="AY21" s="27">
        <f t="shared" si="12"/>
        <v>0</v>
      </c>
      <c r="BA21" s="27">
        <f t="shared" si="13"/>
        <v>0</v>
      </c>
      <c r="BB21" s="27">
        <f t="shared" si="14"/>
        <v>0</v>
      </c>
      <c r="BD21" s="27">
        <f t="shared" si="15"/>
        <v>0</v>
      </c>
      <c r="BE21" s="27">
        <f t="shared" si="16"/>
        <v>0</v>
      </c>
      <c r="BG21" s="186">
        <f t="shared" si="2"/>
        <v>0</v>
      </c>
      <c r="BH21" s="186">
        <f t="shared" si="2"/>
        <v>0</v>
      </c>
    </row>
    <row r="22" spans="1:60" ht="49.5" x14ac:dyDescent="0.3">
      <c r="A22" s="182">
        <v>12</v>
      </c>
      <c r="B22" s="182" t="s">
        <v>145</v>
      </c>
      <c r="C22" s="182" t="s">
        <v>114</v>
      </c>
      <c r="D22" s="182" t="s">
        <v>103</v>
      </c>
      <c r="E22" s="182" t="s">
        <v>136</v>
      </c>
      <c r="F22" s="182" t="s">
        <v>316</v>
      </c>
      <c r="G22" s="182" t="s">
        <v>317</v>
      </c>
      <c r="H22" s="182" t="s">
        <v>78</v>
      </c>
      <c r="I22" s="182">
        <v>3.42</v>
      </c>
      <c r="J22" s="182" t="s">
        <v>318</v>
      </c>
      <c r="K22" s="182">
        <v>0</v>
      </c>
      <c r="L22" s="182">
        <v>0</v>
      </c>
      <c r="M22" s="182">
        <v>147</v>
      </c>
      <c r="N22" s="182">
        <v>0</v>
      </c>
      <c r="O22" s="182">
        <v>0</v>
      </c>
      <c r="P22" s="182">
        <v>147</v>
      </c>
      <c r="Q22" s="182">
        <v>0</v>
      </c>
      <c r="R22" s="182">
        <v>0</v>
      </c>
      <c r="S22" s="182">
        <v>7</v>
      </c>
      <c r="T22" s="182">
        <v>140</v>
      </c>
      <c r="U22" s="182">
        <v>0</v>
      </c>
      <c r="V22" s="182">
        <v>135</v>
      </c>
      <c r="W22" s="182"/>
      <c r="X22" s="182" t="s">
        <v>197</v>
      </c>
      <c r="Y22" s="182" t="s">
        <v>133</v>
      </c>
      <c r="Z22" s="182" t="s">
        <v>121</v>
      </c>
      <c r="AA22" s="182">
        <v>0</v>
      </c>
      <c r="AB22" s="183">
        <f t="shared" si="3"/>
        <v>3.42</v>
      </c>
      <c r="AC22" s="183">
        <f t="shared" si="4"/>
        <v>0</v>
      </c>
      <c r="AD22" s="184"/>
      <c r="AE22" s="184" t="str">
        <f t="shared" si="5"/>
        <v>ПС "Посьет" Ф-3</v>
      </c>
      <c r="AF22" s="184">
        <f t="shared" si="6"/>
        <v>0</v>
      </c>
      <c r="AG22" s="184"/>
      <c r="AH22" s="184">
        <f>IF(AE22=0,0,IF(COUNTIF($AE$11:AE21,AE22)=0,P22,0))</f>
        <v>147</v>
      </c>
      <c r="AI22" s="184">
        <f>IF(AF22=0,0,IF(COUNTIF($AF$11:AF21,AF22)=0,P22,0))</f>
        <v>0</v>
      </c>
      <c r="AJ22" s="184"/>
      <c r="AK22" s="183">
        <f t="shared" si="0"/>
        <v>135</v>
      </c>
      <c r="AL22" s="183">
        <f t="shared" si="7"/>
        <v>0</v>
      </c>
      <c r="AM22" s="184"/>
      <c r="AN22" s="184">
        <f>IF(COUNTIF($D$11:D21,D22)=0,M22,0)</f>
        <v>147</v>
      </c>
      <c r="AO22" s="184"/>
      <c r="AP22" s="184">
        <f t="shared" si="8"/>
        <v>0</v>
      </c>
      <c r="AQ22" s="184">
        <f t="shared" si="1"/>
        <v>0</v>
      </c>
      <c r="AS22" s="27">
        <f t="shared" si="9"/>
        <v>0</v>
      </c>
      <c r="AU22" s="184">
        <f>IF(AE22=0,0,IF(COUNTIF($AE$11:AE21,AE22)=0,S22,0))</f>
        <v>7</v>
      </c>
      <c r="AV22" s="185">
        <f t="shared" si="10"/>
        <v>0</v>
      </c>
      <c r="AX22" s="27">
        <f t="shared" si="11"/>
        <v>0</v>
      </c>
      <c r="AY22" s="27">
        <f t="shared" si="12"/>
        <v>0</v>
      </c>
      <c r="BA22" s="27">
        <f t="shared" si="13"/>
        <v>0</v>
      </c>
      <c r="BB22" s="27">
        <f t="shared" si="14"/>
        <v>0</v>
      </c>
      <c r="BD22" s="27">
        <f t="shared" si="15"/>
        <v>0</v>
      </c>
      <c r="BE22" s="27">
        <f t="shared" si="16"/>
        <v>0</v>
      </c>
      <c r="BG22" s="186">
        <f t="shared" si="2"/>
        <v>0</v>
      </c>
      <c r="BH22" s="186">
        <f t="shared" si="2"/>
        <v>0</v>
      </c>
    </row>
    <row r="23" spans="1:60" ht="45" x14ac:dyDescent="0.3">
      <c r="A23" s="182">
        <v>13</v>
      </c>
      <c r="B23" s="182" t="s">
        <v>145</v>
      </c>
      <c r="C23" s="182" t="s">
        <v>115</v>
      </c>
      <c r="D23" s="182" t="s">
        <v>140</v>
      </c>
      <c r="E23" s="182" t="s">
        <v>136</v>
      </c>
      <c r="F23" s="182" t="s">
        <v>319</v>
      </c>
      <c r="G23" s="182" t="s">
        <v>320</v>
      </c>
      <c r="H23" s="182" t="s">
        <v>78</v>
      </c>
      <c r="I23" s="182">
        <v>3</v>
      </c>
      <c r="J23" s="182" t="s">
        <v>143</v>
      </c>
      <c r="K23" s="182"/>
      <c r="L23" s="182"/>
      <c r="M23" s="182">
        <v>383</v>
      </c>
      <c r="N23" s="182">
        <v>0</v>
      </c>
      <c r="O23" s="182">
        <v>0</v>
      </c>
      <c r="P23" s="182">
        <v>383</v>
      </c>
      <c r="Q23" s="182">
        <v>0</v>
      </c>
      <c r="R23" s="182">
        <v>0</v>
      </c>
      <c r="S23" s="182">
        <v>5</v>
      </c>
      <c r="T23" s="182">
        <v>378</v>
      </c>
      <c r="U23" s="182">
        <v>0</v>
      </c>
      <c r="V23" s="182">
        <v>252</v>
      </c>
      <c r="W23" s="182"/>
      <c r="X23" s="182" t="s">
        <v>321</v>
      </c>
      <c r="Y23" s="182" t="s">
        <v>126</v>
      </c>
      <c r="Z23" s="182" t="s">
        <v>117</v>
      </c>
      <c r="AA23" s="182">
        <v>0</v>
      </c>
      <c r="AB23" s="183">
        <f t="shared" si="3"/>
        <v>3</v>
      </c>
      <c r="AC23" s="183">
        <f t="shared" si="4"/>
        <v>0</v>
      </c>
      <c r="AD23" s="184"/>
      <c r="AE23" s="184" t="str">
        <f t="shared" si="5"/>
        <v>псТроица Ф-18</v>
      </c>
      <c r="AF23" s="184">
        <f t="shared" si="6"/>
        <v>0</v>
      </c>
      <c r="AG23" s="184"/>
      <c r="AH23" s="184">
        <f>IF(AE23=0,0,IF(COUNTIF($AE$11:AE22,AE23)=0,P23,0))</f>
        <v>383</v>
      </c>
      <c r="AI23" s="184">
        <f>IF(AF23=0,0,IF(COUNTIF($AF$11:AF22,AF23)=0,P23,0))</f>
        <v>0</v>
      </c>
      <c r="AJ23" s="184"/>
      <c r="AK23" s="183">
        <f t="shared" si="0"/>
        <v>252</v>
      </c>
      <c r="AL23" s="183">
        <f t="shared" si="7"/>
        <v>0</v>
      </c>
      <c r="AM23" s="184"/>
      <c r="AN23" s="184">
        <f>IF(COUNTIF($D$11:D22,D23)=0,M23,0)</f>
        <v>383</v>
      </c>
      <c r="AO23" s="184"/>
      <c r="AP23" s="184">
        <f t="shared" si="8"/>
        <v>0</v>
      </c>
      <c r="AQ23" s="184">
        <f t="shared" si="1"/>
        <v>0</v>
      </c>
      <c r="AS23" s="27">
        <f t="shared" si="9"/>
        <v>0</v>
      </c>
      <c r="AU23" s="184">
        <f>IF(AE23=0,0,IF(COUNTIF($AE$11:AE22,AE23)=0,S23,0))</f>
        <v>5</v>
      </c>
      <c r="AV23" s="185">
        <f t="shared" si="10"/>
        <v>0</v>
      </c>
      <c r="AX23" s="27">
        <f t="shared" si="11"/>
        <v>0</v>
      </c>
      <c r="AY23" s="27">
        <f t="shared" si="12"/>
        <v>0</v>
      </c>
      <c r="BA23" s="27">
        <f t="shared" si="13"/>
        <v>0</v>
      </c>
      <c r="BB23" s="27">
        <f t="shared" si="14"/>
        <v>0</v>
      </c>
      <c r="BD23" s="27">
        <f t="shared" si="15"/>
        <v>0</v>
      </c>
      <c r="BE23" s="27">
        <f t="shared" si="16"/>
        <v>0</v>
      </c>
      <c r="BG23" s="186">
        <f t="shared" si="2"/>
        <v>0</v>
      </c>
      <c r="BH23" s="186">
        <f t="shared" si="2"/>
        <v>0</v>
      </c>
    </row>
    <row r="24" spans="1:60" ht="49.5" x14ac:dyDescent="0.3">
      <c r="A24" s="182">
        <v>14</v>
      </c>
      <c r="B24" s="182" t="s">
        <v>145</v>
      </c>
      <c r="C24" s="182" t="s">
        <v>125</v>
      </c>
      <c r="D24" s="182" t="s">
        <v>112</v>
      </c>
      <c r="E24" s="182" t="s">
        <v>134</v>
      </c>
      <c r="F24" s="182" t="s">
        <v>322</v>
      </c>
      <c r="G24" s="182" t="s">
        <v>323</v>
      </c>
      <c r="H24" s="182" t="s">
        <v>78</v>
      </c>
      <c r="I24" s="182">
        <v>2.13</v>
      </c>
      <c r="J24" s="182" t="s">
        <v>212</v>
      </c>
      <c r="K24" s="182"/>
      <c r="L24" s="182"/>
      <c r="M24" s="182">
        <v>713</v>
      </c>
      <c r="N24" s="182">
        <v>0</v>
      </c>
      <c r="O24" s="182">
        <v>0</v>
      </c>
      <c r="P24" s="182">
        <v>713</v>
      </c>
      <c r="Q24" s="182">
        <v>0</v>
      </c>
      <c r="R24" s="182">
        <v>0</v>
      </c>
      <c r="S24" s="182">
        <v>3</v>
      </c>
      <c r="T24" s="182">
        <v>710</v>
      </c>
      <c r="U24" s="182">
        <v>0</v>
      </c>
      <c r="V24" s="182">
        <v>200</v>
      </c>
      <c r="W24" s="182"/>
      <c r="X24" s="182" t="s">
        <v>229</v>
      </c>
      <c r="Y24" s="182" t="s">
        <v>123</v>
      </c>
      <c r="Z24" s="182" t="s">
        <v>117</v>
      </c>
      <c r="AA24" s="182">
        <v>1</v>
      </c>
      <c r="AB24" s="183">
        <f t="shared" si="3"/>
        <v>0</v>
      </c>
      <c r="AC24" s="183">
        <f t="shared" si="4"/>
        <v>2.13</v>
      </c>
      <c r="AD24" s="184"/>
      <c r="AE24" s="184">
        <f t="shared" si="5"/>
        <v>0</v>
      </c>
      <c r="AF24" s="184" t="str">
        <f t="shared" si="6"/>
        <v>ПС "Давыдовка" Ф-8</v>
      </c>
      <c r="AG24" s="184"/>
      <c r="AH24" s="184">
        <f>IF(AE24=0,0,IF(COUNTIF($AE$11:AE23,AE24)=0,P24,0))</f>
        <v>0</v>
      </c>
      <c r="AI24" s="184">
        <f>IF(AF24=0,0,IF(COUNTIF($AF$11:AF23,AF24)=0,P24,0))</f>
        <v>713</v>
      </c>
      <c r="AJ24" s="184"/>
      <c r="AK24" s="183">
        <f t="shared" si="0"/>
        <v>0</v>
      </c>
      <c r="AL24" s="183">
        <f t="shared" si="7"/>
        <v>200</v>
      </c>
      <c r="AM24" s="184"/>
      <c r="AN24" s="184">
        <f>IF(COUNTIF($D$11:D23,D24)=0,M24,0)</f>
        <v>713</v>
      </c>
      <c r="AO24" s="184"/>
      <c r="AP24" s="184">
        <f t="shared" si="8"/>
        <v>1518.6899999999998</v>
      </c>
      <c r="AQ24" s="184">
        <f t="shared" si="1"/>
        <v>713</v>
      </c>
      <c r="AS24" s="27">
        <f t="shared" si="9"/>
        <v>426</v>
      </c>
      <c r="AU24" s="184">
        <f>IF(AE24=0,0,IF(COUNTIF($AE$11:AE23,AE24)=0,S24,0))</f>
        <v>0</v>
      </c>
      <c r="AV24" s="185">
        <f t="shared" si="10"/>
        <v>3</v>
      </c>
      <c r="AX24" s="27">
        <f t="shared" si="11"/>
        <v>0</v>
      </c>
      <c r="AY24" s="27">
        <f t="shared" si="12"/>
        <v>0</v>
      </c>
      <c r="BA24" s="27">
        <f t="shared" si="13"/>
        <v>6.39</v>
      </c>
      <c r="BB24" s="27">
        <f t="shared" si="14"/>
        <v>3</v>
      </c>
      <c r="BD24" s="27">
        <f t="shared" si="15"/>
        <v>1512.3</v>
      </c>
      <c r="BE24" s="27">
        <f t="shared" si="16"/>
        <v>710</v>
      </c>
      <c r="BG24" s="186">
        <f t="shared" si="2"/>
        <v>1518.69</v>
      </c>
      <c r="BH24" s="186">
        <f t="shared" si="2"/>
        <v>713</v>
      </c>
    </row>
    <row r="25" spans="1:60" ht="49.5" x14ac:dyDescent="0.3">
      <c r="A25" s="182">
        <v>15</v>
      </c>
      <c r="B25" s="182" t="s">
        <v>145</v>
      </c>
      <c r="C25" s="182" t="s">
        <v>114</v>
      </c>
      <c r="D25" s="182" t="s">
        <v>104</v>
      </c>
      <c r="E25" s="182" t="s">
        <v>136</v>
      </c>
      <c r="F25" s="182" t="s">
        <v>324</v>
      </c>
      <c r="G25" s="182" t="s">
        <v>325</v>
      </c>
      <c r="H25" s="182" t="s">
        <v>78</v>
      </c>
      <c r="I25" s="182">
        <v>0.92</v>
      </c>
      <c r="J25" s="182" t="s">
        <v>219</v>
      </c>
      <c r="K25" s="182">
        <v>0</v>
      </c>
      <c r="L25" s="182">
        <v>0</v>
      </c>
      <c r="M25" s="182">
        <v>268</v>
      </c>
      <c r="N25" s="182">
        <v>0</v>
      </c>
      <c r="O25" s="182">
        <v>0</v>
      </c>
      <c r="P25" s="182">
        <v>268</v>
      </c>
      <c r="Q25" s="182">
        <v>0</v>
      </c>
      <c r="R25" s="182">
        <v>0</v>
      </c>
      <c r="S25" s="182">
        <v>8</v>
      </c>
      <c r="T25" s="182">
        <v>260</v>
      </c>
      <c r="U25" s="182">
        <v>0</v>
      </c>
      <c r="V25" s="182">
        <v>978</v>
      </c>
      <c r="W25" s="182"/>
      <c r="X25" s="182" t="s">
        <v>326</v>
      </c>
      <c r="Y25" s="182" t="s">
        <v>131</v>
      </c>
      <c r="Z25" s="182" t="s">
        <v>117</v>
      </c>
      <c r="AA25" s="182">
        <v>0</v>
      </c>
      <c r="AB25" s="183">
        <f t="shared" si="3"/>
        <v>0.92</v>
      </c>
      <c r="AC25" s="183">
        <f t="shared" si="4"/>
        <v>0</v>
      </c>
      <c r="AD25" s="184"/>
      <c r="AE25" s="184" t="str">
        <f t="shared" si="5"/>
        <v>ПС "Славянка" Ф-18</v>
      </c>
      <c r="AF25" s="184">
        <f t="shared" si="6"/>
        <v>0</v>
      </c>
      <c r="AG25" s="184"/>
      <c r="AH25" s="184">
        <f>IF(AE25=0,0,IF(COUNTIF($AE$11:AE24,AE25)=0,P25,0))</f>
        <v>268</v>
      </c>
      <c r="AI25" s="184">
        <f>IF(AF25=0,0,IF(COUNTIF($AF$11:AF24,AF25)=0,P25,0))</f>
        <v>0</v>
      </c>
      <c r="AJ25" s="184"/>
      <c r="AK25" s="183">
        <f t="shared" si="0"/>
        <v>978</v>
      </c>
      <c r="AL25" s="183">
        <f t="shared" si="7"/>
        <v>0</v>
      </c>
      <c r="AM25" s="184"/>
      <c r="AN25" s="184">
        <f>IF(COUNTIF($D$11:D24,D25)=0,M25,0)</f>
        <v>268</v>
      </c>
      <c r="AO25" s="184"/>
      <c r="AP25" s="184">
        <f t="shared" si="8"/>
        <v>0</v>
      </c>
      <c r="AQ25" s="184">
        <f t="shared" si="1"/>
        <v>0</v>
      </c>
      <c r="AS25" s="27">
        <f t="shared" si="9"/>
        <v>0</v>
      </c>
      <c r="AU25" s="184">
        <f>IF(AE25=0,0,IF(COUNTIF($AE$11:AE24,AE25)=0,S25,0))</f>
        <v>8</v>
      </c>
      <c r="AV25" s="185">
        <f t="shared" si="10"/>
        <v>0</v>
      </c>
      <c r="AX25" s="27">
        <f t="shared" si="11"/>
        <v>0</v>
      </c>
      <c r="AY25" s="27">
        <f t="shared" si="12"/>
        <v>0</v>
      </c>
      <c r="BA25" s="27">
        <f t="shared" si="13"/>
        <v>0</v>
      </c>
      <c r="BB25" s="27">
        <f t="shared" si="14"/>
        <v>0</v>
      </c>
      <c r="BD25" s="27">
        <f t="shared" si="15"/>
        <v>0</v>
      </c>
      <c r="BE25" s="27">
        <f t="shared" si="16"/>
        <v>0</v>
      </c>
      <c r="BG25" s="186">
        <f t="shared" si="2"/>
        <v>0</v>
      </c>
      <c r="BH25" s="186">
        <f t="shared" si="2"/>
        <v>0</v>
      </c>
    </row>
    <row r="26" spans="1:60" ht="49.5" x14ac:dyDescent="0.3">
      <c r="A26" s="182">
        <v>16</v>
      </c>
      <c r="B26" s="182" t="s">
        <v>96</v>
      </c>
      <c r="C26" s="182" t="s">
        <v>115</v>
      </c>
      <c r="D26" s="182" t="s">
        <v>108</v>
      </c>
      <c r="E26" s="182" t="s">
        <v>134</v>
      </c>
      <c r="F26" s="182" t="s">
        <v>327</v>
      </c>
      <c r="G26" s="182" t="s">
        <v>328</v>
      </c>
      <c r="H26" s="182" t="s">
        <v>78</v>
      </c>
      <c r="I26" s="182">
        <v>1.05</v>
      </c>
      <c r="J26" s="182" t="s">
        <v>329</v>
      </c>
      <c r="K26" s="182">
        <v>0</v>
      </c>
      <c r="L26" s="182">
        <v>0</v>
      </c>
      <c r="M26" s="182">
        <v>902</v>
      </c>
      <c r="N26" s="182">
        <v>0</v>
      </c>
      <c r="O26" s="182">
        <v>0</v>
      </c>
      <c r="P26" s="182">
        <v>902</v>
      </c>
      <c r="Q26" s="182">
        <v>0</v>
      </c>
      <c r="R26" s="182">
        <v>0</v>
      </c>
      <c r="S26" s="182">
        <v>10</v>
      </c>
      <c r="T26" s="182">
        <v>892</v>
      </c>
      <c r="U26" s="182">
        <v>0</v>
      </c>
      <c r="V26" s="182">
        <v>90</v>
      </c>
      <c r="W26" s="182"/>
      <c r="X26" s="182" t="s">
        <v>330</v>
      </c>
      <c r="Y26" s="182" t="s">
        <v>126</v>
      </c>
      <c r="Z26" s="182" t="s">
        <v>117</v>
      </c>
      <c r="AA26" s="182">
        <v>0</v>
      </c>
      <c r="AB26" s="183">
        <f t="shared" si="3"/>
        <v>1.05</v>
      </c>
      <c r="AC26" s="183">
        <f t="shared" si="4"/>
        <v>0</v>
      </c>
      <c r="AD26" s="184"/>
      <c r="AE26" s="184" t="str">
        <f t="shared" si="5"/>
        <v>ПС "Тавричанка" Ф-12</v>
      </c>
      <c r="AF26" s="184">
        <f t="shared" si="6"/>
        <v>0</v>
      </c>
      <c r="AG26" s="184"/>
      <c r="AH26" s="184">
        <f>IF(AE26=0,0,IF(COUNTIF($AE$11:AE25,AE26)=0,P26,0))</f>
        <v>902</v>
      </c>
      <c r="AI26" s="184">
        <f>IF(AF26=0,0,IF(COUNTIF($AF$11:AF25,AF26)=0,P26,0))</f>
        <v>0</v>
      </c>
      <c r="AJ26" s="184"/>
      <c r="AK26" s="183">
        <f t="shared" si="0"/>
        <v>90</v>
      </c>
      <c r="AL26" s="183">
        <f t="shared" si="7"/>
        <v>0</v>
      </c>
      <c r="AM26" s="184"/>
      <c r="AN26" s="184">
        <f>IF(COUNTIF($D$11:D25,D26)=0,M26,0)</f>
        <v>902</v>
      </c>
      <c r="AO26" s="184"/>
      <c r="AP26" s="184">
        <f t="shared" si="8"/>
        <v>0</v>
      </c>
      <c r="AQ26" s="184">
        <f t="shared" si="1"/>
        <v>0</v>
      </c>
      <c r="AS26" s="27">
        <f t="shared" si="9"/>
        <v>0</v>
      </c>
      <c r="AU26" s="184">
        <f>IF(AE26=0,0,IF(COUNTIF($AE$11:AE25,AE26)=0,S26,0))</f>
        <v>10</v>
      </c>
      <c r="AV26" s="185">
        <f t="shared" si="10"/>
        <v>0</v>
      </c>
      <c r="AX26" s="27">
        <f t="shared" si="11"/>
        <v>0</v>
      </c>
      <c r="AY26" s="27">
        <f t="shared" si="12"/>
        <v>0</v>
      </c>
      <c r="BA26" s="27">
        <f t="shared" si="13"/>
        <v>0</v>
      </c>
      <c r="BB26" s="27">
        <f t="shared" si="14"/>
        <v>0</v>
      </c>
      <c r="BD26" s="27">
        <f t="shared" si="15"/>
        <v>0</v>
      </c>
      <c r="BE26" s="27">
        <f t="shared" si="16"/>
        <v>0</v>
      </c>
      <c r="BG26" s="186">
        <f t="shared" si="2"/>
        <v>0</v>
      </c>
      <c r="BH26" s="186">
        <f t="shared" si="2"/>
        <v>0</v>
      </c>
    </row>
    <row r="27" spans="1:60" ht="66" x14ac:dyDescent="0.3">
      <c r="A27" s="182">
        <v>17</v>
      </c>
      <c r="B27" s="182" t="s">
        <v>96</v>
      </c>
      <c r="C27" s="182" t="s">
        <v>99</v>
      </c>
      <c r="D27" s="182" t="s">
        <v>106</v>
      </c>
      <c r="E27" s="182" t="s">
        <v>136</v>
      </c>
      <c r="F27" s="182" t="s">
        <v>331</v>
      </c>
      <c r="G27" s="182" t="s">
        <v>332</v>
      </c>
      <c r="H27" s="182" t="s">
        <v>78</v>
      </c>
      <c r="I27" s="182">
        <v>0.45</v>
      </c>
      <c r="J27" s="182" t="s">
        <v>143</v>
      </c>
      <c r="K27" s="182">
        <v>0</v>
      </c>
      <c r="L27" s="182">
        <v>0</v>
      </c>
      <c r="M27" s="182">
        <v>226</v>
      </c>
      <c r="N27" s="182">
        <v>0</v>
      </c>
      <c r="O27" s="182">
        <v>0</v>
      </c>
      <c r="P27" s="182">
        <v>226</v>
      </c>
      <c r="Q27" s="182">
        <v>0</v>
      </c>
      <c r="R27" s="182">
        <v>0</v>
      </c>
      <c r="S27" s="182">
        <v>5</v>
      </c>
      <c r="T27" s="182">
        <v>221</v>
      </c>
      <c r="U27" s="182">
        <v>0</v>
      </c>
      <c r="V27" s="182">
        <v>1020</v>
      </c>
      <c r="W27" s="182"/>
      <c r="X27" s="182" t="s">
        <v>333</v>
      </c>
      <c r="Y27" s="182" t="s">
        <v>126</v>
      </c>
      <c r="Z27" s="182" t="s">
        <v>117</v>
      </c>
      <c r="AA27" s="182">
        <v>0</v>
      </c>
      <c r="AB27" s="183">
        <f t="shared" si="3"/>
        <v>0.45</v>
      </c>
      <c r="AC27" s="183">
        <f t="shared" si="4"/>
        <v>0</v>
      </c>
      <c r="AD27" s="184"/>
      <c r="AE27" s="184" t="str">
        <f t="shared" si="5"/>
        <v>ПС "Раздольное-1" Ф-9</v>
      </c>
      <c r="AF27" s="184">
        <f t="shared" si="6"/>
        <v>0</v>
      </c>
      <c r="AG27" s="184"/>
      <c r="AH27" s="184">
        <f>IF(AE27=0,0,IF(COUNTIF($AE$11:AE26,AE27)=0,P27,0))</f>
        <v>0</v>
      </c>
      <c r="AI27" s="184">
        <f>IF(AF27=0,0,IF(COUNTIF($AF$11:AF26,AF27)=0,P27,0))</f>
        <v>0</v>
      </c>
      <c r="AJ27" s="184"/>
      <c r="AK27" s="183">
        <f t="shared" si="0"/>
        <v>1020</v>
      </c>
      <c r="AL27" s="183">
        <f t="shared" si="7"/>
        <v>0</v>
      </c>
      <c r="AM27" s="184"/>
      <c r="AN27" s="184">
        <f>IF(COUNTIF($D$11:D26,D27)=0,M27,0)</f>
        <v>0</v>
      </c>
      <c r="AO27" s="184"/>
      <c r="AP27" s="184">
        <f t="shared" si="8"/>
        <v>0</v>
      </c>
      <c r="AQ27" s="184">
        <f t="shared" si="1"/>
        <v>0</v>
      </c>
      <c r="AS27" s="27">
        <f t="shared" si="9"/>
        <v>0</v>
      </c>
      <c r="AU27" s="184">
        <f>IF(AE27=0,0,IF(COUNTIF($AE$11:AE26,AE27)=0,S27,0))</f>
        <v>0</v>
      </c>
      <c r="AV27" s="185">
        <f t="shared" si="10"/>
        <v>0</v>
      </c>
      <c r="AX27" s="27">
        <f t="shared" si="11"/>
        <v>0</v>
      </c>
      <c r="AY27" s="27">
        <f t="shared" si="12"/>
        <v>0</v>
      </c>
      <c r="BA27" s="27">
        <f t="shared" si="13"/>
        <v>0</v>
      </c>
      <c r="BB27" s="27">
        <f t="shared" si="14"/>
        <v>0</v>
      </c>
      <c r="BD27" s="27">
        <f t="shared" si="15"/>
        <v>0</v>
      </c>
      <c r="BE27" s="27">
        <f t="shared" si="16"/>
        <v>0</v>
      </c>
      <c r="BG27" s="186">
        <f t="shared" si="2"/>
        <v>0</v>
      </c>
      <c r="BH27" s="186">
        <f t="shared" si="2"/>
        <v>0</v>
      </c>
    </row>
    <row r="28" spans="1:60" ht="49.5" x14ac:dyDescent="0.3">
      <c r="A28" s="182">
        <v>18</v>
      </c>
      <c r="B28" s="182" t="s">
        <v>145</v>
      </c>
      <c r="C28" s="182" t="s">
        <v>114</v>
      </c>
      <c r="D28" s="182" t="s">
        <v>112</v>
      </c>
      <c r="E28" s="182" t="s">
        <v>134</v>
      </c>
      <c r="F28" s="182" t="s">
        <v>334</v>
      </c>
      <c r="G28" s="182" t="s">
        <v>335</v>
      </c>
      <c r="H28" s="182" t="s">
        <v>78</v>
      </c>
      <c r="I28" s="182">
        <v>1.85</v>
      </c>
      <c r="J28" s="182" t="s">
        <v>306</v>
      </c>
      <c r="K28" s="182">
        <v>0</v>
      </c>
      <c r="L28" s="182">
        <v>0</v>
      </c>
      <c r="M28" s="182">
        <v>713</v>
      </c>
      <c r="N28" s="182">
        <v>0</v>
      </c>
      <c r="O28" s="182">
        <v>0</v>
      </c>
      <c r="P28" s="182">
        <v>713</v>
      </c>
      <c r="Q28" s="182">
        <v>0</v>
      </c>
      <c r="R28" s="182">
        <v>0</v>
      </c>
      <c r="S28" s="182">
        <v>3</v>
      </c>
      <c r="T28" s="182">
        <v>710</v>
      </c>
      <c r="U28" s="182">
        <v>0</v>
      </c>
      <c r="V28" s="182">
        <v>1130</v>
      </c>
      <c r="W28" s="182"/>
      <c r="X28" s="182" t="s">
        <v>336</v>
      </c>
      <c r="Y28" s="182" t="s">
        <v>130</v>
      </c>
      <c r="Z28" s="182" t="s">
        <v>117</v>
      </c>
      <c r="AA28" s="182">
        <v>0</v>
      </c>
      <c r="AB28" s="183">
        <f t="shared" si="3"/>
        <v>1.85</v>
      </c>
      <c r="AC28" s="183">
        <f t="shared" si="4"/>
        <v>0</v>
      </c>
      <c r="AD28" s="184"/>
      <c r="AE28" s="184" t="str">
        <f t="shared" si="5"/>
        <v>ПС "Давыдовка" Ф-8</v>
      </c>
      <c r="AF28" s="184">
        <f t="shared" si="6"/>
        <v>0</v>
      </c>
      <c r="AG28" s="184"/>
      <c r="AH28" s="184">
        <f>IF(AE28=0,0,IF(COUNTIF($AE$11:AE27,AE28)=0,P28,0))</f>
        <v>713</v>
      </c>
      <c r="AI28" s="184">
        <f>IF(AF28=0,0,IF(COUNTIF($AF$11:AF27,AF28)=0,P28,0))</f>
        <v>0</v>
      </c>
      <c r="AJ28" s="184"/>
      <c r="AK28" s="183">
        <f t="shared" si="0"/>
        <v>1130</v>
      </c>
      <c r="AL28" s="183">
        <f t="shared" si="7"/>
        <v>0</v>
      </c>
      <c r="AM28" s="184"/>
      <c r="AN28" s="184">
        <f>IF(COUNTIF($D$11:D27,D28)=0,M28,0)</f>
        <v>0</v>
      </c>
      <c r="AO28" s="184"/>
      <c r="AP28" s="184">
        <f t="shared" si="8"/>
        <v>0</v>
      </c>
      <c r="AQ28" s="184">
        <f t="shared" si="1"/>
        <v>0</v>
      </c>
      <c r="AS28" s="27">
        <f t="shared" si="9"/>
        <v>0</v>
      </c>
      <c r="AU28" s="184">
        <f>IF(AE28=0,0,IF(COUNTIF($AE$11:AE27,AE28)=0,S28,0))</f>
        <v>3</v>
      </c>
      <c r="AV28" s="185">
        <f t="shared" si="10"/>
        <v>0</v>
      </c>
      <c r="AX28" s="27">
        <f t="shared" si="11"/>
        <v>0</v>
      </c>
      <c r="AY28" s="27">
        <f t="shared" si="12"/>
        <v>0</v>
      </c>
      <c r="BA28" s="27">
        <f>IF(S28&gt;0,I28*S28*AA28,0)</f>
        <v>0</v>
      </c>
      <c r="BB28" s="27">
        <f t="shared" si="14"/>
        <v>0</v>
      </c>
      <c r="BD28" s="27">
        <f t="shared" si="15"/>
        <v>0</v>
      </c>
      <c r="BE28" s="27">
        <f t="shared" si="16"/>
        <v>0</v>
      </c>
      <c r="BG28" s="186">
        <f t="shared" si="2"/>
        <v>0</v>
      </c>
      <c r="BH28" s="186">
        <f t="shared" si="2"/>
        <v>0</v>
      </c>
    </row>
    <row r="29" spans="1:60" ht="49.5" x14ac:dyDescent="0.3">
      <c r="A29" s="182">
        <v>19</v>
      </c>
      <c r="B29" s="182" t="s">
        <v>96</v>
      </c>
      <c r="C29" s="182" t="s">
        <v>125</v>
      </c>
      <c r="D29" s="182" t="s">
        <v>337</v>
      </c>
      <c r="E29" s="182" t="s">
        <v>134</v>
      </c>
      <c r="F29" s="182" t="s">
        <v>338</v>
      </c>
      <c r="G29" s="182" t="s">
        <v>339</v>
      </c>
      <c r="H29" s="182" t="s">
        <v>78</v>
      </c>
      <c r="I29" s="182">
        <v>4.93</v>
      </c>
      <c r="J29" s="182" t="s">
        <v>212</v>
      </c>
      <c r="K29" s="182">
        <v>0</v>
      </c>
      <c r="L29" s="182">
        <v>0</v>
      </c>
      <c r="M29" s="182">
        <v>24</v>
      </c>
      <c r="N29" s="182">
        <v>0</v>
      </c>
      <c r="O29" s="182">
        <v>0</v>
      </c>
      <c r="P29" s="182">
        <v>24</v>
      </c>
      <c r="Q29" s="182">
        <v>0</v>
      </c>
      <c r="R29" s="182">
        <v>0</v>
      </c>
      <c r="S29" s="182">
        <v>0</v>
      </c>
      <c r="T29" s="182">
        <v>24</v>
      </c>
      <c r="U29" s="182">
        <v>0</v>
      </c>
      <c r="V29" s="182">
        <v>929</v>
      </c>
      <c r="W29" s="182"/>
      <c r="X29" s="182" t="s">
        <v>340</v>
      </c>
      <c r="Y29" s="182" t="s">
        <v>126</v>
      </c>
      <c r="Z29" s="182" t="s">
        <v>117</v>
      </c>
      <c r="AA29" s="182">
        <v>0</v>
      </c>
      <c r="AB29" s="183">
        <f t="shared" si="3"/>
        <v>4.93</v>
      </c>
      <c r="AC29" s="183">
        <f t="shared" si="4"/>
        <v>0</v>
      </c>
      <c r="AD29" s="184"/>
      <c r="AE29" s="184" t="str">
        <f t="shared" si="5"/>
        <v>ПС "Давыдовка" Ф-5</v>
      </c>
      <c r="AF29" s="184">
        <f t="shared" si="6"/>
        <v>0</v>
      </c>
      <c r="AG29" s="184"/>
      <c r="AH29" s="184">
        <f>IF(AE29=0,0,IF(COUNTIF($AE$11:AE28,AE29)=0,P29,0))</f>
        <v>24</v>
      </c>
      <c r="AI29" s="184">
        <f>IF(AF29=0,0,IF(COUNTIF($AF$11:AF28,AF29)=0,P29,0))</f>
        <v>0</v>
      </c>
      <c r="AJ29" s="184"/>
      <c r="AK29" s="183">
        <f t="shared" si="0"/>
        <v>929</v>
      </c>
      <c r="AL29" s="183">
        <f t="shared" si="7"/>
        <v>0</v>
      </c>
      <c r="AM29" s="184"/>
      <c r="AN29" s="184">
        <f>IF(COUNTIF($D$11:D28,D29)=0,M29,0)</f>
        <v>24</v>
      </c>
      <c r="AO29" s="184"/>
      <c r="AP29" s="184">
        <f t="shared" si="8"/>
        <v>0</v>
      </c>
      <c r="AQ29" s="184">
        <f t="shared" si="1"/>
        <v>0</v>
      </c>
      <c r="AS29" s="27">
        <f t="shared" si="9"/>
        <v>0</v>
      </c>
      <c r="AU29" s="184">
        <f>IF(AE29=0,0,IF(COUNTIF($AE$11:AE28,AE29)=0,S29,0))</f>
        <v>0</v>
      </c>
      <c r="AV29" s="185">
        <f t="shared" si="10"/>
        <v>0</v>
      </c>
      <c r="AX29" s="27">
        <f t="shared" si="11"/>
        <v>0</v>
      </c>
      <c r="AY29" s="27">
        <f t="shared" si="12"/>
        <v>0</v>
      </c>
      <c r="BA29" s="27">
        <f t="shared" si="13"/>
        <v>0</v>
      </c>
      <c r="BB29" s="27">
        <f t="shared" si="14"/>
        <v>0</v>
      </c>
      <c r="BD29" s="27">
        <f t="shared" si="15"/>
        <v>0</v>
      </c>
      <c r="BE29" s="27">
        <f t="shared" si="16"/>
        <v>0</v>
      </c>
      <c r="BG29" s="186">
        <f t="shared" si="2"/>
        <v>0</v>
      </c>
      <c r="BH29" s="186">
        <f t="shared" si="2"/>
        <v>0</v>
      </c>
    </row>
    <row r="30" spans="1:60" ht="49.5" x14ac:dyDescent="0.3">
      <c r="A30" s="182">
        <v>20</v>
      </c>
      <c r="B30" s="182" t="s">
        <v>145</v>
      </c>
      <c r="C30" s="182" t="s">
        <v>114</v>
      </c>
      <c r="D30" s="182" t="s">
        <v>109</v>
      </c>
      <c r="E30" s="182" t="s">
        <v>136</v>
      </c>
      <c r="F30" s="182" t="s">
        <v>341</v>
      </c>
      <c r="G30" s="182" t="s">
        <v>342</v>
      </c>
      <c r="H30" s="182" t="s">
        <v>78</v>
      </c>
      <c r="I30" s="182">
        <v>0.17</v>
      </c>
      <c r="J30" s="182" t="s">
        <v>343</v>
      </c>
      <c r="K30" s="182">
        <v>0</v>
      </c>
      <c r="L30" s="182">
        <v>0</v>
      </c>
      <c r="M30" s="182">
        <v>278</v>
      </c>
      <c r="N30" s="182">
        <v>0</v>
      </c>
      <c r="O30" s="182">
        <v>0</v>
      </c>
      <c r="P30" s="182">
        <v>278</v>
      </c>
      <c r="Q30" s="182">
        <v>0</v>
      </c>
      <c r="R30" s="182">
        <v>0</v>
      </c>
      <c r="S30" s="182">
        <v>29</v>
      </c>
      <c r="T30" s="182">
        <v>249</v>
      </c>
      <c r="U30" s="182">
        <v>0</v>
      </c>
      <c r="V30" s="182">
        <v>1045</v>
      </c>
      <c r="W30" s="182"/>
      <c r="X30" s="182" t="s">
        <v>344</v>
      </c>
      <c r="Y30" s="182" t="s">
        <v>131</v>
      </c>
      <c r="Z30" s="182" t="s">
        <v>117</v>
      </c>
      <c r="AA30" s="182">
        <v>0</v>
      </c>
      <c r="AB30" s="183">
        <f t="shared" si="3"/>
        <v>0.17</v>
      </c>
      <c r="AC30" s="183">
        <f t="shared" si="4"/>
        <v>0</v>
      </c>
      <c r="AD30" s="184"/>
      <c r="AE30" s="184" t="str">
        <f t="shared" si="5"/>
        <v>ПС "Славянка" Ф-31</v>
      </c>
      <c r="AF30" s="184">
        <f t="shared" si="6"/>
        <v>0</v>
      </c>
      <c r="AG30" s="184"/>
      <c r="AH30" s="184">
        <f>IF(AE30=0,0,IF(COUNTIF($AE$11:AE29,AE30)=0,P30,0))</f>
        <v>278</v>
      </c>
      <c r="AI30" s="184">
        <f>IF(AF30=0,0,IF(COUNTIF($AF$11:AF29,AF30)=0,P30,0))</f>
        <v>0</v>
      </c>
      <c r="AJ30" s="184"/>
      <c r="AK30" s="183">
        <f t="shared" si="0"/>
        <v>1045</v>
      </c>
      <c r="AL30" s="183">
        <f t="shared" si="7"/>
        <v>0</v>
      </c>
      <c r="AM30" s="184"/>
      <c r="AN30" s="184">
        <f>IF(COUNTIF($D$11:D29,D30)=0,M30,0)</f>
        <v>278</v>
      </c>
      <c r="AO30" s="184"/>
      <c r="AP30" s="184">
        <f t="shared" si="8"/>
        <v>0</v>
      </c>
      <c r="AQ30" s="184">
        <f t="shared" si="1"/>
        <v>0</v>
      </c>
      <c r="AS30" s="27">
        <f t="shared" si="9"/>
        <v>0</v>
      </c>
      <c r="AU30" s="184">
        <f>IF(AE30=0,0,IF(COUNTIF($AE$11:AE29,AE30)=0,S30,0))</f>
        <v>29</v>
      </c>
      <c r="AV30" s="185">
        <f t="shared" si="10"/>
        <v>0</v>
      </c>
      <c r="AX30" s="27">
        <f t="shared" si="11"/>
        <v>0</v>
      </c>
      <c r="AY30" s="27">
        <f t="shared" si="12"/>
        <v>0</v>
      </c>
      <c r="BA30" s="27">
        <f t="shared" si="13"/>
        <v>0</v>
      </c>
      <c r="BB30" s="27">
        <f t="shared" si="14"/>
        <v>0</v>
      </c>
      <c r="BD30" s="27">
        <f t="shared" si="15"/>
        <v>0</v>
      </c>
      <c r="BE30" s="27">
        <f t="shared" si="16"/>
        <v>0</v>
      </c>
      <c r="BG30" s="186">
        <f t="shared" si="2"/>
        <v>0</v>
      </c>
      <c r="BH30" s="186">
        <f t="shared" si="2"/>
        <v>0</v>
      </c>
    </row>
    <row r="31" spans="1:60" ht="49.5" x14ac:dyDescent="0.3">
      <c r="A31" s="182">
        <v>21</v>
      </c>
      <c r="B31" s="182" t="s">
        <v>145</v>
      </c>
      <c r="C31" s="182" t="s">
        <v>114</v>
      </c>
      <c r="D31" s="182" t="s">
        <v>110</v>
      </c>
      <c r="E31" s="182" t="s">
        <v>136</v>
      </c>
      <c r="F31" s="182" t="s">
        <v>345</v>
      </c>
      <c r="G31" s="182" t="s">
        <v>346</v>
      </c>
      <c r="H31" s="182" t="s">
        <v>78</v>
      </c>
      <c r="I31" s="182">
        <v>0.67</v>
      </c>
      <c r="J31" s="182" t="s">
        <v>219</v>
      </c>
      <c r="K31" s="182">
        <v>0</v>
      </c>
      <c r="L31" s="182">
        <v>0</v>
      </c>
      <c r="M31" s="182">
        <v>102</v>
      </c>
      <c r="N31" s="182">
        <v>0</v>
      </c>
      <c r="O31" s="182">
        <v>0</v>
      </c>
      <c r="P31" s="182">
        <v>102</v>
      </c>
      <c r="Q31" s="182">
        <v>0</v>
      </c>
      <c r="R31" s="182">
        <v>0</v>
      </c>
      <c r="S31" s="182">
        <v>12</v>
      </c>
      <c r="T31" s="182">
        <v>90</v>
      </c>
      <c r="U31" s="182">
        <v>0</v>
      </c>
      <c r="V31" s="182">
        <v>987</v>
      </c>
      <c r="W31" s="182"/>
      <c r="X31" s="182" t="s">
        <v>347</v>
      </c>
      <c r="Y31" s="182" t="s">
        <v>127</v>
      </c>
      <c r="Z31" s="182" t="s">
        <v>117</v>
      </c>
      <c r="AA31" s="182">
        <v>0</v>
      </c>
      <c r="AB31" s="183">
        <f t="shared" si="3"/>
        <v>0.67</v>
      </c>
      <c r="AC31" s="183">
        <f t="shared" si="4"/>
        <v>0</v>
      </c>
      <c r="AD31" s="184"/>
      <c r="AE31" s="184" t="str">
        <f t="shared" si="5"/>
        <v>ПС "Славянка" Ф-20</v>
      </c>
      <c r="AF31" s="184">
        <f t="shared" si="6"/>
        <v>0</v>
      </c>
      <c r="AG31" s="184"/>
      <c r="AH31" s="184">
        <f>IF(AE31=0,0,IF(COUNTIF($AE$11:AE30,AE31)=0,P31,0))</f>
        <v>102</v>
      </c>
      <c r="AI31" s="184">
        <f>IF(AF31=0,0,IF(COUNTIF($AF$11:AF30,AF31)=0,P31,0))</f>
        <v>0</v>
      </c>
      <c r="AJ31" s="184"/>
      <c r="AK31" s="183">
        <f t="shared" si="0"/>
        <v>987</v>
      </c>
      <c r="AL31" s="183">
        <f t="shared" si="7"/>
        <v>0</v>
      </c>
      <c r="AM31" s="184"/>
      <c r="AN31" s="184">
        <f>IF(COUNTIF($D$11:D30,D31)=0,M31,0)</f>
        <v>102</v>
      </c>
      <c r="AO31" s="184"/>
      <c r="AP31" s="184">
        <f t="shared" si="8"/>
        <v>0</v>
      </c>
      <c r="AQ31" s="184">
        <f t="shared" si="1"/>
        <v>0</v>
      </c>
      <c r="AS31" s="27">
        <f t="shared" si="9"/>
        <v>0</v>
      </c>
      <c r="AU31" s="184">
        <f>IF(AE31=0,0,IF(COUNTIF($AE$11:AE30,AE31)=0,S31,0))</f>
        <v>12</v>
      </c>
      <c r="AV31" s="185">
        <f t="shared" si="10"/>
        <v>0</v>
      </c>
      <c r="AX31" s="27">
        <f t="shared" si="11"/>
        <v>0</v>
      </c>
      <c r="AY31" s="27">
        <f t="shared" si="12"/>
        <v>0</v>
      </c>
      <c r="BA31" s="27">
        <f t="shared" si="13"/>
        <v>0</v>
      </c>
      <c r="BB31" s="27">
        <f t="shared" si="14"/>
        <v>0</v>
      </c>
      <c r="BD31" s="27">
        <f t="shared" si="15"/>
        <v>0</v>
      </c>
      <c r="BE31" s="27">
        <f t="shared" si="16"/>
        <v>0</v>
      </c>
      <c r="BG31" s="186">
        <f t="shared" si="2"/>
        <v>0</v>
      </c>
      <c r="BH31" s="186">
        <f t="shared" si="2"/>
        <v>0</v>
      </c>
    </row>
    <row r="32" spans="1:60" ht="45" x14ac:dyDescent="0.3">
      <c r="A32" s="182">
        <v>22</v>
      </c>
      <c r="B32" s="187" t="s">
        <v>145</v>
      </c>
      <c r="C32" s="182" t="s">
        <v>125</v>
      </c>
      <c r="D32" s="182" t="s">
        <v>140</v>
      </c>
      <c r="E32" s="182" t="s">
        <v>136</v>
      </c>
      <c r="F32" s="182" t="s">
        <v>348</v>
      </c>
      <c r="G32" s="182" t="s">
        <v>349</v>
      </c>
      <c r="H32" s="182" t="s">
        <v>78</v>
      </c>
      <c r="I32" s="182">
        <v>2.35</v>
      </c>
      <c r="J32" s="182" t="s">
        <v>143</v>
      </c>
      <c r="K32" s="182">
        <v>0</v>
      </c>
      <c r="L32" s="182">
        <v>0</v>
      </c>
      <c r="M32" s="182">
        <v>383</v>
      </c>
      <c r="N32" s="182">
        <v>0</v>
      </c>
      <c r="O32" s="182">
        <v>0</v>
      </c>
      <c r="P32" s="182">
        <v>383</v>
      </c>
      <c r="Q32" s="182">
        <v>0</v>
      </c>
      <c r="R32" s="182">
        <v>0</v>
      </c>
      <c r="S32" s="182">
        <v>5</v>
      </c>
      <c r="T32" s="182">
        <v>378</v>
      </c>
      <c r="U32" s="182">
        <v>0</v>
      </c>
      <c r="V32" s="182">
        <v>125</v>
      </c>
      <c r="W32" s="182"/>
      <c r="X32" s="182" t="s">
        <v>229</v>
      </c>
      <c r="Y32" s="182" t="s">
        <v>126</v>
      </c>
      <c r="Z32" s="182" t="s">
        <v>117</v>
      </c>
      <c r="AA32" s="182">
        <v>0</v>
      </c>
      <c r="AB32" s="183">
        <f t="shared" si="3"/>
        <v>2.35</v>
      </c>
      <c r="AC32" s="183">
        <f t="shared" si="4"/>
        <v>0</v>
      </c>
      <c r="AD32" s="184"/>
      <c r="AE32" s="184" t="str">
        <f t="shared" si="5"/>
        <v>псТроица Ф-18</v>
      </c>
      <c r="AF32" s="184">
        <f t="shared" si="6"/>
        <v>0</v>
      </c>
      <c r="AG32" s="184"/>
      <c r="AH32" s="184">
        <f>IF(AE32=0,0,IF(COUNTIF($AE$11:AE28,AE32)=0,P32,0))</f>
        <v>0</v>
      </c>
      <c r="AI32" s="184">
        <f>IF(AF32=0,0,IF(COUNTIF($AF$11:AF28,AF32)=0,P32,0))</f>
        <v>0</v>
      </c>
      <c r="AJ32" s="184"/>
      <c r="AK32" s="183">
        <f t="shared" si="0"/>
        <v>125</v>
      </c>
      <c r="AL32" s="183">
        <f t="shared" si="7"/>
        <v>0</v>
      </c>
      <c r="AM32" s="184"/>
      <c r="AN32" s="184">
        <f>IF(COUNTIF($D$11:D28,D32)=0,M32,0)</f>
        <v>0</v>
      </c>
      <c r="AO32" s="184"/>
      <c r="AP32" s="184">
        <f t="shared" si="8"/>
        <v>0</v>
      </c>
      <c r="AQ32" s="184">
        <f t="shared" si="1"/>
        <v>0</v>
      </c>
      <c r="AS32" s="27">
        <f t="shared" si="9"/>
        <v>0</v>
      </c>
      <c r="AU32" s="184">
        <f>IF(AE32=0,0,IF(COUNTIF($AE$11:AE28,AE32)=0,S32,0))</f>
        <v>0</v>
      </c>
      <c r="AV32" s="185">
        <f t="shared" si="10"/>
        <v>0</v>
      </c>
      <c r="AX32" s="27">
        <f t="shared" si="11"/>
        <v>0</v>
      </c>
      <c r="AY32" s="27">
        <f t="shared" si="12"/>
        <v>0</v>
      </c>
      <c r="BA32" s="27">
        <f t="shared" si="13"/>
        <v>0</v>
      </c>
      <c r="BB32" s="27">
        <f t="shared" si="14"/>
        <v>0</v>
      </c>
      <c r="BD32" s="27">
        <f t="shared" si="15"/>
        <v>0</v>
      </c>
      <c r="BE32" s="27">
        <f t="shared" si="16"/>
        <v>0</v>
      </c>
      <c r="BG32" s="186">
        <f t="shared" si="2"/>
        <v>0</v>
      </c>
      <c r="BH32" s="186">
        <f t="shared" si="2"/>
        <v>0</v>
      </c>
    </row>
    <row r="33" spans="1:60" ht="49.5" customHeight="1" x14ac:dyDescent="0.3">
      <c r="A33" s="182">
        <v>23</v>
      </c>
      <c r="B33" s="187" t="s">
        <v>145</v>
      </c>
      <c r="C33" s="182" t="s">
        <v>114</v>
      </c>
      <c r="D33" s="182" t="s">
        <v>350</v>
      </c>
      <c r="E33" s="182" t="s">
        <v>134</v>
      </c>
      <c r="F33" s="182" t="s">
        <v>351</v>
      </c>
      <c r="G33" s="182" t="s">
        <v>352</v>
      </c>
      <c r="H33" s="182" t="s">
        <v>78</v>
      </c>
      <c r="I33" s="182">
        <v>1.28</v>
      </c>
      <c r="J33" s="182" t="s">
        <v>212</v>
      </c>
      <c r="K33" s="182">
        <v>0</v>
      </c>
      <c r="L33" s="182">
        <v>0</v>
      </c>
      <c r="M33" s="182">
        <v>318</v>
      </c>
      <c r="N33" s="182">
        <v>0</v>
      </c>
      <c r="O33" s="182">
        <v>0</v>
      </c>
      <c r="P33" s="182">
        <v>318</v>
      </c>
      <c r="Q33" s="182">
        <v>0</v>
      </c>
      <c r="R33" s="182">
        <v>0</v>
      </c>
      <c r="S33" s="182">
        <v>1</v>
      </c>
      <c r="T33" s="182">
        <v>317</v>
      </c>
      <c r="U33" s="182">
        <v>0</v>
      </c>
      <c r="V33" s="182">
        <v>120</v>
      </c>
      <c r="W33" s="182"/>
      <c r="X33" s="182" t="s">
        <v>197</v>
      </c>
      <c r="Y33" s="182" t="s">
        <v>123</v>
      </c>
      <c r="Z33" s="182" t="s">
        <v>117</v>
      </c>
      <c r="AA33" s="182">
        <v>1</v>
      </c>
      <c r="AB33" s="183">
        <f t="shared" si="3"/>
        <v>0</v>
      </c>
      <c r="AC33" s="183">
        <f t="shared" si="4"/>
        <v>1.28</v>
      </c>
      <c r="AD33" s="184"/>
      <c r="AE33" s="184">
        <f t="shared" si="5"/>
        <v>0</v>
      </c>
      <c r="AF33" s="184" t="str">
        <f t="shared" si="6"/>
        <v>ПС "Шмидтовка" Ф-13</v>
      </c>
      <c r="AG33" s="184"/>
      <c r="AH33" s="184">
        <f>IF(AE33=0,0,IF(COUNTIF($AE$11:AE32,AE33)=0,P33,0))</f>
        <v>0</v>
      </c>
      <c r="AI33" s="184">
        <f>IF(AF33=0,0,IF(COUNTIF($AF$11:AF32,AF33)=0,P33,0))</f>
        <v>318</v>
      </c>
      <c r="AJ33" s="184"/>
      <c r="AK33" s="183">
        <f t="shared" si="0"/>
        <v>0</v>
      </c>
      <c r="AL33" s="183">
        <f t="shared" si="7"/>
        <v>120</v>
      </c>
      <c r="AM33" s="184"/>
      <c r="AN33" s="184">
        <f>IF(COUNTIF($D$11:D32,D33)=0,M33,0)</f>
        <v>318</v>
      </c>
      <c r="AO33" s="184"/>
      <c r="AP33" s="184">
        <f t="shared" si="8"/>
        <v>407.04</v>
      </c>
      <c r="AQ33" s="184">
        <f t="shared" si="1"/>
        <v>318</v>
      </c>
      <c r="AS33" s="27">
        <f t="shared" si="9"/>
        <v>153.6</v>
      </c>
      <c r="AU33" s="184">
        <f>IF(AE33=0,0,IF(COUNTIF($AE$11:AE32,AE33)=0,S33,0))</f>
        <v>0</v>
      </c>
      <c r="AV33" s="185">
        <f t="shared" si="10"/>
        <v>1</v>
      </c>
      <c r="AX33" s="27">
        <f t="shared" si="11"/>
        <v>0</v>
      </c>
      <c r="AY33" s="27">
        <f t="shared" si="12"/>
        <v>0</v>
      </c>
      <c r="BA33" s="27">
        <f t="shared" si="13"/>
        <v>1.28</v>
      </c>
      <c r="BB33" s="27">
        <f t="shared" si="14"/>
        <v>1</v>
      </c>
      <c r="BD33" s="27">
        <f t="shared" si="15"/>
        <v>405.76</v>
      </c>
      <c r="BE33" s="27">
        <f t="shared" si="16"/>
        <v>317</v>
      </c>
      <c r="BG33" s="186">
        <f t="shared" si="2"/>
        <v>407.03999999999996</v>
      </c>
      <c r="BH33" s="186">
        <f t="shared" si="2"/>
        <v>318</v>
      </c>
    </row>
    <row r="34" spans="1:60" ht="45" customHeight="1" x14ac:dyDescent="0.3">
      <c r="A34" s="182">
        <v>24</v>
      </c>
      <c r="B34" s="182" t="s">
        <v>145</v>
      </c>
      <c r="C34" s="182" t="s">
        <v>114</v>
      </c>
      <c r="D34" s="182" t="s">
        <v>102</v>
      </c>
      <c r="E34" s="182" t="s">
        <v>136</v>
      </c>
      <c r="F34" s="182" t="s">
        <v>353</v>
      </c>
      <c r="G34" s="182" t="s">
        <v>354</v>
      </c>
      <c r="H34" s="182" t="s">
        <v>78</v>
      </c>
      <c r="I34" s="182">
        <v>0.9</v>
      </c>
      <c r="J34" s="182" t="s">
        <v>143</v>
      </c>
      <c r="K34" s="182"/>
      <c r="L34" s="182"/>
      <c r="M34" s="182">
        <v>290</v>
      </c>
      <c r="N34" s="182">
        <v>0</v>
      </c>
      <c r="O34" s="182">
        <v>0</v>
      </c>
      <c r="P34" s="182">
        <v>290</v>
      </c>
      <c r="Q34" s="182">
        <v>0</v>
      </c>
      <c r="R34" s="182">
        <v>0</v>
      </c>
      <c r="S34" s="182">
        <v>28</v>
      </c>
      <c r="T34" s="182">
        <v>262</v>
      </c>
      <c r="U34" s="182">
        <v>0</v>
      </c>
      <c r="V34" s="182">
        <v>1200</v>
      </c>
      <c r="W34" s="182"/>
      <c r="X34" s="182" t="s">
        <v>355</v>
      </c>
      <c r="Y34" s="182" t="s">
        <v>126</v>
      </c>
      <c r="Z34" s="182" t="s">
        <v>356</v>
      </c>
      <c r="AA34" s="182">
        <v>0</v>
      </c>
      <c r="AB34" s="183">
        <f t="shared" si="3"/>
        <v>0.9</v>
      </c>
      <c r="AC34" s="183">
        <f t="shared" si="4"/>
        <v>0</v>
      </c>
      <c r="AD34" s="184"/>
      <c r="AE34" s="184" t="str">
        <f t="shared" si="5"/>
        <v>ПС "Славянка" Ф-12</v>
      </c>
      <c r="AF34" s="184">
        <f t="shared" si="6"/>
        <v>0</v>
      </c>
      <c r="AG34" s="184"/>
      <c r="AH34" s="184">
        <f>IF(AE34=0,0,IF(COUNTIF($AE$11:AE33,AE34)=0,P34,0))</f>
        <v>0</v>
      </c>
      <c r="AI34" s="184">
        <f>IF(AF34=0,0,IF(COUNTIF($AF$11:AF33,AF34)=0,P34,0))</f>
        <v>0</v>
      </c>
      <c r="AJ34" s="184"/>
      <c r="AK34" s="183">
        <f t="shared" si="0"/>
        <v>1200</v>
      </c>
      <c r="AL34" s="183">
        <f t="shared" si="7"/>
        <v>0</v>
      </c>
      <c r="AM34" s="184"/>
      <c r="AN34" s="184">
        <f>IF(COUNTIF($D$11:D33,D34)=0,M34,0)</f>
        <v>0</v>
      </c>
      <c r="AO34" s="184"/>
      <c r="AP34" s="184">
        <f t="shared" si="8"/>
        <v>0</v>
      </c>
      <c r="AQ34" s="184">
        <f t="shared" si="1"/>
        <v>0</v>
      </c>
      <c r="AS34" s="27">
        <f t="shared" si="9"/>
        <v>0</v>
      </c>
      <c r="AU34" s="184">
        <f>IF(AE34=0,0,IF(COUNTIF($AE$11:AE33,AE34)=0,S34,0))</f>
        <v>0</v>
      </c>
      <c r="AV34" s="185">
        <f t="shared" si="10"/>
        <v>0</v>
      </c>
      <c r="AX34" s="27">
        <f t="shared" si="11"/>
        <v>0</v>
      </c>
      <c r="AY34" s="27">
        <f t="shared" si="12"/>
        <v>0</v>
      </c>
      <c r="BA34" s="27">
        <f t="shared" si="13"/>
        <v>0</v>
      </c>
      <c r="BB34" s="27">
        <f t="shared" si="14"/>
        <v>0</v>
      </c>
      <c r="BD34" s="27">
        <f t="shared" si="15"/>
        <v>0</v>
      </c>
      <c r="BE34" s="27">
        <f t="shared" si="16"/>
        <v>0</v>
      </c>
      <c r="BG34" s="186">
        <f t="shared" si="2"/>
        <v>0</v>
      </c>
      <c r="BH34" s="186">
        <f t="shared" si="2"/>
        <v>0</v>
      </c>
    </row>
    <row r="35" spans="1:60" ht="49.5" x14ac:dyDescent="0.3">
      <c r="A35" s="182">
        <v>25</v>
      </c>
      <c r="B35" s="187" t="s">
        <v>145</v>
      </c>
      <c r="C35" s="182" t="s">
        <v>115</v>
      </c>
      <c r="D35" s="182" t="s">
        <v>101</v>
      </c>
      <c r="E35" s="182" t="s">
        <v>134</v>
      </c>
      <c r="F35" s="182" t="s">
        <v>357</v>
      </c>
      <c r="G35" s="182" t="s">
        <v>358</v>
      </c>
      <c r="H35" s="182" t="s">
        <v>78</v>
      </c>
      <c r="I35" s="182">
        <v>3.67</v>
      </c>
      <c r="J35" s="182" t="s">
        <v>212</v>
      </c>
      <c r="K35" s="182"/>
      <c r="L35" s="182"/>
      <c r="M35" s="182">
        <v>650</v>
      </c>
      <c r="N35" s="182">
        <v>0</v>
      </c>
      <c r="O35" s="182">
        <v>0</v>
      </c>
      <c r="P35" s="182">
        <v>650</v>
      </c>
      <c r="Q35" s="182">
        <v>0</v>
      </c>
      <c r="R35" s="182">
        <v>0</v>
      </c>
      <c r="S35" s="182">
        <v>9</v>
      </c>
      <c r="T35" s="182">
        <v>641</v>
      </c>
      <c r="U35" s="182">
        <v>0</v>
      </c>
      <c r="V35" s="182">
        <v>1250</v>
      </c>
      <c r="W35" s="182"/>
      <c r="X35" s="182" t="s">
        <v>359</v>
      </c>
      <c r="Y35" s="182" t="s">
        <v>126</v>
      </c>
      <c r="Z35" s="182" t="s">
        <v>117</v>
      </c>
      <c r="AA35" s="182">
        <v>0</v>
      </c>
      <c r="AB35" s="183">
        <f t="shared" si="3"/>
        <v>3.67</v>
      </c>
      <c r="AC35" s="183">
        <f t="shared" si="4"/>
        <v>0</v>
      </c>
      <c r="AD35" s="184"/>
      <c r="AE35" s="184" t="str">
        <f t="shared" si="5"/>
        <v>ПС "Тавричанка" Ф-13</v>
      </c>
      <c r="AF35" s="184">
        <f t="shared" si="6"/>
        <v>0</v>
      </c>
      <c r="AG35" s="184"/>
      <c r="AH35" s="184">
        <f>IF(AE35=0,0,IF(COUNTIF($AE$11:AE31,AE35)=0,P35,0))</f>
        <v>0</v>
      </c>
      <c r="AI35" s="184">
        <f>IF(AF35=0,0,IF(COUNTIF($AF$11:AF31,AF35)=0,P35,0))</f>
        <v>0</v>
      </c>
      <c r="AJ35" s="184"/>
      <c r="AK35" s="183">
        <f t="shared" si="0"/>
        <v>1250</v>
      </c>
      <c r="AL35" s="183">
        <f t="shared" si="7"/>
        <v>0</v>
      </c>
      <c r="AM35" s="184"/>
      <c r="AN35" s="184">
        <f>IF(COUNTIF($D$11:D31,D35)=0,M35,0)</f>
        <v>0</v>
      </c>
      <c r="AO35" s="184"/>
      <c r="AP35" s="184">
        <f t="shared" si="8"/>
        <v>0</v>
      </c>
      <c r="AQ35" s="184">
        <f t="shared" si="1"/>
        <v>0</v>
      </c>
      <c r="AS35" s="27">
        <f t="shared" si="9"/>
        <v>0</v>
      </c>
      <c r="AU35" s="184">
        <f>IF(AE35=0,0,IF(COUNTIF($AE$11:AE31,AE35)=0,S35,0))</f>
        <v>0</v>
      </c>
      <c r="AV35" s="185">
        <f t="shared" si="10"/>
        <v>0</v>
      </c>
      <c r="AX35" s="27">
        <f t="shared" si="11"/>
        <v>0</v>
      </c>
      <c r="AY35" s="27">
        <f t="shared" si="12"/>
        <v>0</v>
      </c>
      <c r="BA35" s="27">
        <f t="shared" si="13"/>
        <v>0</v>
      </c>
      <c r="BB35" s="27">
        <f t="shared" si="14"/>
        <v>0</v>
      </c>
      <c r="BD35" s="27">
        <f t="shared" si="15"/>
        <v>0</v>
      </c>
      <c r="BE35" s="27">
        <f t="shared" si="16"/>
        <v>0</v>
      </c>
      <c r="BG35" s="186">
        <f t="shared" si="2"/>
        <v>0</v>
      </c>
      <c r="BH35" s="186">
        <f t="shared" si="2"/>
        <v>0</v>
      </c>
    </row>
    <row r="36" spans="1:60" ht="49.5" customHeight="1" x14ac:dyDescent="0.3">
      <c r="A36" s="182">
        <v>26</v>
      </c>
      <c r="B36" s="187" t="s">
        <v>96</v>
      </c>
      <c r="C36" s="182" t="s">
        <v>114</v>
      </c>
      <c r="D36" s="182" t="s">
        <v>102</v>
      </c>
      <c r="E36" s="182" t="s">
        <v>136</v>
      </c>
      <c r="F36" s="182" t="s">
        <v>360</v>
      </c>
      <c r="G36" s="182" t="s">
        <v>361</v>
      </c>
      <c r="H36" s="182" t="s">
        <v>78</v>
      </c>
      <c r="I36" s="182">
        <v>1.5</v>
      </c>
      <c r="J36" s="182" t="s">
        <v>141</v>
      </c>
      <c r="K36" s="182">
        <v>0</v>
      </c>
      <c r="L36" s="182">
        <v>0</v>
      </c>
      <c r="M36" s="182">
        <v>290</v>
      </c>
      <c r="N36" s="182">
        <v>0</v>
      </c>
      <c r="O36" s="182">
        <v>0</v>
      </c>
      <c r="P36" s="182">
        <v>290</v>
      </c>
      <c r="Q36" s="182">
        <v>0</v>
      </c>
      <c r="R36" s="182">
        <v>0</v>
      </c>
      <c r="S36" s="182">
        <v>28</v>
      </c>
      <c r="T36" s="182">
        <v>262</v>
      </c>
      <c r="U36" s="182">
        <v>0</v>
      </c>
      <c r="V36" s="182">
        <v>730</v>
      </c>
      <c r="W36" s="182"/>
      <c r="X36" s="182" t="s">
        <v>197</v>
      </c>
      <c r="Y36" s="182" t="s">
        <v>126</v>
      </c>
      <c r="Z36" s="182" t="s">
        <v>117</v>
      </c>
      <c r="AA36" s="182">
        <v>0</v>
      </c>
      <c r="AB36" s="183">
        <f t="shared" si="3"/>
        <v>1.5</v>
      </c>
      <c r="AC36" s="183">
        <f t="shared" si="4"/>
        <v>0</v>
      </c>
      <c r="AD36" s="184"/>
      <c r="AE36" s="184" t="str">
        <f t="shared" si="5"/>
        <v>ПС "Славянка" Ф-12</v>
      </c>
      <c r="AF36" s="184">
        <f t="shared" si="6"/>
        <v>0</v>
      </c>
      <c r="AG36" s="184"/>
      <c r="AH36" s="184">
        <f>IF(AE36=0,0,IF(COUNTIF($AE$11:AE35,AE36)=0,P36,0))</f>
        <v>0</v>
      </c>
      <c r="AI36" s="184">
        <f>IF(AF36=0,0,IF(COUNTIF($AF$11:AF35,AF36)=0,P36,0))</f>
        <v>0</v>
      </c>
      <c r="AJ36" s="184"/>
      <c r="AK36" s="183">
        <f t="shared" si="0"/>
        <v>730</v>
      </c>
      <c r="AL36" s="183">
        <f t="shared" si="7"/>
        <v>0</v>
      </c>
      <c r="AM36" s="184"/>
      <c r="AN36" s="184">
        <f>IF(COUNTIF($D$11:D35,D36)=0,M36,0)</f>
        <v>0</v>
      </c>
      <c r="AO36" s="184"/>
      <c r="AP36" s="184">
        <f t="shared" si="8"/>
        <v>0</v>
      </c>
      <c r="AQ36" s="184">
        <f t="shared" si="1"/>
        <v>0</v>
      </c>
      <c r="AS36" s="27">
        <f t="shared" si="9"/>
        <v>0</v>
      </c>
      <c r="AU36" s="184">
        <f>IF(AE36=0,0,IF(COUNTIF($AE$11:AE35,AE36)=0,S36,0))</f>
        <v>0</v>
      </c>
      <c r="AV36" s="185">
        <f t="shared" si="10"/>
        <v>0</v>
      </c>
      <c r="AX36" s="27">
        <f t="shared" si="11"/>
        <v>0</v>
      </c>
      <c r="AY36" s="27">
        <f t="shared" si="12"/>
        <v>0</v>
      </c>
      <c r="BA36" s="27">
        <f t="shared" si="13"/>
        <v>0</v>
      </c>
      <c r="BB36" s="27">
        <f t="shared" si="14"/>
        <v>0</v>
      </c>
      <c r="BD36" s="27">
        <f t="shared" si="15"/>
        <v>0</v>
      </c>
      <c r="BE36" s="27">
        <f t="shared" si="16"/>
        <v>0</v>
      </c>
      <c r="BG36" s="186">
        <f t="shared" si="2"/>
        <v>0</v>
      </c>
      <c r="BH36" s="186">
        <f t="shared" si="2"/>
        <v>0</v>
      </c>
    </row>
    <row r="37" spans="1:60" ht="45" customHeight="1" x14ac:dyDescent="0.3">
      <c r="A37" s="182">
        <v>27</v>
      </c>
      <c r="B37" s="182" t="s">
        <v>145</v>
      </c>
      <c r="C37" s="182" t="s">
        <v>114</v>
      </c>
      <c r="D37" s="182" t="s">
        <v>109</v>
      </c>
      <c r="E37" s="182" t="s">
        <v>136</v>
      </c>
      <c r="F37" s="182" t="s">
        <v>362</v>
      </c>
      <c r="G37" s="182" t="s">
        <v>363</v>
      </c>
      <c r="H37" s="182" t="s">
        <v>78</v>
      </c>
      <c r="I37" s="182">
        <v>0.52</v>
      </c>
      <c r="J37" s="182" t="s">
        <v>143</v>
      </c>
      <c r="K37" s="182">
        <v>0</v>
      </c>
      <c r="L37" s="182">
        <v>0</v>
      </c>
      <c r="M37" s="182">
        <v>277</v>
      </c>
      <c r="N37" s="182">
        <v>0</v>
      </c>
      <c r="O37" s="182">
        <v>0</v>
      </c>
      <c r="P37" s="182">
        <v>277</v>
      </c>
      <c r="Q37" s="182">
        <v>0</v>
      </c>
      <c r="R37" s="182">
        <v>0</v>
      </c>
      <c r="S37" s="182">
        <v>32</v>
      </c>
      <c r="T37" s="182">
        <v>245</v>
      </c>
      <c r="U37" s="182">
        <v>0</v>
      </c>
      <c r="V37" s="182">
        <v>140</v>
      </c>
      <c r="W37" s="182"/>
      <c r="X37" s="182" t="s">
        <v>229</v>
      </c>
      <c r="Y37" s="182" t="s">
        <v>126</v>
      </c>
      <c r="Z37" s="182" t="s">
        <v>117</v>
      </c>
      <c r="AA37" s="182">
        <v>0</v>
      </c>
      <c r="AB37" s="183">
        <f t="shared" si="3"/>
        <v>0.52</v>
      </c>
      <c r="AC37" s="183">
        <f t="shared" si="4"/>
        <v>0</v>
      </c>
      <c r="AD37" s="184"/>
      <c r="AE37" s="184" t="str">
        <f t="shared" si="5"/>
        <v>ПС "Славянка" Ф-31</v>
      </c>
      <c r="AF37" s="184">
        <f t="shared" si="6"/>
        <v>0</v>
      </c>
      <c r="AG37" s="184"/>
      <c r="AH37" s="184">
        <f>IF(AE37=0,0,IF(COUNTIF($AE$11:AE36,AE37)=0,P37,0))</f>
        <v>0</v>
      </c>
      <c r="AI37" s="184">
        <f>IF(AF37=0,0,IF(COUNTIF($AF$11:AF36,AF37)=0,P37,0))</f>
        <v>0</v>
      </c>
      <c r="AJ37" s="184"/>
      <c r="AK37" s="183">
        <f t="shared" si="0"/>
        <v>140</v>
      </c>
      <c r="AL37" s="183">
        <f t="shared" si="7"/>
        <v>0</v>
      </c>
      <c r="AM37" s="184"/>
      <c r="AN37" s="184">
        <f>IF(COUNTIF($D$11:D36,D37)=0,M37,0)</f>
        <v>0</v>
      </c>
      <c r="AO37" s="184"/>
      <c r="AP37" s="184">
        <f t="shared" si="8"/>
        <v>0</v>
      </c>
      <c r="AQ37" s="184">
        <f t="shared" si="1"/>
        <v>0</v>
      </c>
      <c r="AS37" s="27">
        <f t="shared" si="9"/>
        <v>0</v>
      </c>
      <c r="AU37" s="184">
        <f>IF(AE37=0,0,IF(COUNTIF($AE$11:AE36,AE37)=0,S37,0))</f>
        <v>0</v>
      </c>
      <c r="AV37" s="185">
        <f t="shared" si="10"/>
        <v>0</v>
      </c>
      <c r="AX37" s="27">
        <f t="shared" si="11"/>
        <v>0</v>
      </c>
      <c r="AY37" s="27">
        <f t="shared" si="12"/>
        <v>0</v>
      </c>
      <c r="BA37" s="27">
        <f t="shared" si="13"/>
        <v>0</v>
      </c>
      <c r="BB37" s="27">
        <f t="shared" si="14"/>
        <v>0</v>
      </c>
      <c r="BD37" s="27">
        <f t="shared" si="15"/>
        <v>0</v>
      </c>
      <c r="BE37" s="27">
        <f t="shared" si="16"/>
        <v>0</v>
      </c>
      <c r="BG37" s="186">
        <f t="shared" si="2"/>
        <v>0</v>
      </c>
      <c r="BH37" s="186">
        <f t="shared" si="2"/>
        <v>0</v>
      </c>
    </row>
    <row r="38" spans="1:60" s="26" customFormat="1" ht="30" customHeight="1" x14ac:dyDescent="0.25">
      <c r="A38" s="147" t="s">
        <v>70</v>
      </c>
      <c r="B38" s="148"/>
      <c r="C38" s="148"/>
      <c r="D38" s="148"/>
      <c r="E38" s="148"/>
      <c r="F38" s="148"/>
      <c r="G38" s="149"/>
      <c r="H38" s="188" t="s">
        <v>71</v>
      </c>
      <c r="I38" s="188">
        <f>I41+I42</f>
        <v>54.920000000000009</v>
      </c>
      <c r="J38" s="188" t="s">
        <v>72</v>
      </c>
      <c r="K38" s="188" t="s">
        <v>72</v>
      </c>
      <c r="L38" s="188" t="s">
        <v>72</v>
      </c>
      <c r="M38" s="188">
        <f>SUM(AN11:AN37)</f>
        <v>5701</v>
      </c>
      <c r="N38" s="189">
        <v>0</v>
      </c>
      <c r="O38" s="189">
        <v>0</v>
      </c>
      <c r="P38" s="188">
        <f>SUM(AN11:AN37)</f>
        <v>5701</v>
      </c>
      <c r="Q38" s="189">
        <v>0</v>
      </c>
      <c r="R38" s="189">
        <v>0</v>
      </c>
      <c r="S38" s="188">
        <f>S41+S42</f>
        <v>165</v>
      </c>
      <c r="T38" s="188">
        <f>P38-S38</f>
        <v>5536</v>
      </c>
      <c r="U38" s="189">
        <v>0</v>
      </c>
      <c r="V38" s="188">
        <f>V41+V42</f>
        <v>28390</v>
      </c>
      <c r="W38" s="39"/>
      <c r="X38" s="188" t="s">
        <v>72</v>
      </c>
      <c r="Y38" s="188" t="s">
        <v>72</v>
      </c>
      <c r="Z38" s="188" t="s">
        <v>72</v>
      </c>
      <c r="AA38" s="188" t="s">
        <v>268</v>
      </c>
      <c r="AB38" s="36"/>
      <c r="AC38" s="36"/>
      <c r="AH38" s="190" t="s">
        <v>269</v>
      </c>
      <c r="AJ38" s="26" t="s">
        <v>186</v>
      </c>
      <c r="AO38" s="26" t="s">
        <v>270</v>
      </c>
      <c r="AP38" s="38">
        <f>SUM(AP11:AP37)</f>
        <v>2913.0599999999995</v>
      </c>
      <c r="AQ38" s="38">
        <f>SUM(AQ11:AQ37)</f>
        <v>1368</v>
      </c>
      <c r="AS38" s="38">
        <f>SUM(AS11:AS37)</f>
        <v>5394.6</v>
      </c>
      <c r="AT38" s="38">
        <f>SUM(AT11:AT37)</f>
        <v>0</v>
      </c>
      <c r="AU38" s="38">
        <f>SUM(AU11:AU37)</f>
        <v>123</v>
      </c>
      <c r="AV38" s="38">
        <f>SUM(AV11:AV37)</f>
        <v>42</v>
      </c>
      <c r="AX38" s="38">
        <v>0</v>
      </c>
      <c r="AY38" s="38">
        <v>0</v>
      </c>
      <c r="BA38" s="38">
        <f>SUM(BA11:BA37)/469</f>
        <v>0.26927505330490409</v>
      </c>
      <c r="BB38" s="38">
        <f>SUM(BB11:BB37)/469</f>
        <v>8.9552238805970144E-2</v>
      </c>
      <c r="BD38" s="38">
        <f>SUM(BD11:BD37)/11517</f>
        <v>0.24197013111053228</v>
      </c>
      <c r="BE38" s="38">
        <f>SUM(BE11:BE37)/11517</f>
        <v>0.11513414951810368</v>
      </c>
      <c r="BG38" s="26">
        <f>SUM(BG11:BG37)/11986</f>
        <v>0.24303854496913066</v>
      </c>
      <c r="BH38" s="26">
        <f>SUM(BH11:BH37)/11986</f>
        <v>0.11413315534790588</v>
      </c>
    </row>
    <row r="39" spans="1:60" s="26" customFormat="1" ht="16.5" customHeight="1" x14ac:dyDescent="0.25">
      <c r="A39" s="191" t="s">
        <v>73</v>
      </c>
      <c r="B39" s="192"/>
      <c r="C39" s="192"/>
      <c r="D39" s="192"/>
      <c r="E39" s="192"/>
      <c r="F39" s="192"/>
      <c r="G39" s="193"/>
      <c r="H39" s="188" t="s">
        <v>74</v>
      </c>
      <c r="I39" s="188" t="s">
        <v>34</v>
      </c>
      <c r="J39" s="188" t="s">
        <v>72</v>
      </c>
      <c r="K39" s="188" t="s">
        <v>72</v>
      </c>
      <c r="L39" s="188" t="s">
        <v>72</v>
      </c>
      <c r="M39" s="188" t="s">
        <v>34</v>
      </c>
      <c r="N39" s="188" t="s">
        <v>34</v>
      </c>
      <c r="O39" s="188" t="s">
        <v>34</v>
      </c>
      <c r="P39" s="188" t="s">
        <v>34</v>
      </c>
      <c r="Q39" s="188" t="s">
        <v>34</v>
      </c>
      <c r="R39" s="188" t="s">
        <v>34</v>
      </c>
      <c r="S39" s="188" t="s">
        <v>34</v>
      </c>
      <c r="T39" s="188" t="s">
        <v>34</v>
      </c>
      <c r="U39" s="188" t="s">
        <v>34</v>
      </c>
      <c r="V39" s="188" t="s">
        <v>34</v>
      </c>
      <c r="W39" s="188" t="s">
        <v>34</v>
      </c>
      <c r="X39" s="188" t="s">
        <v>72</v>
      </c>
      <c r="Y39" s="188" t="s">
        <v>72</v>
      </c>
      <c r="Z39" s="188" t="s">
        <v>72</v>
      </c>
      <c r="AA39" s="189">
        <v>0</v>
      </c>
      <c r="AB39" s="36"/>
      <c r="AC39" s="36"/>
      <c r="AX39" s="26" t="s">
        <v>271</v>
      </c>
      <c r="AY39" s="26" t="s">
        <v>272</v>
      </c>
      <c r="BA39" s="26" t="s">
        <v>273</v>
      </c>
      <c r="BB39" s="26" t="s">
        <v>274</v>
      </c>
      <c r="BD39" s="26" t="s">
        <v>275</v>
      </c>
      <c r="BE39" s="26" t="s">
        <v>276</v>
      </c>
      <c r="BG39" s="26" t="s">
        <v>277</v>
      </c>
      <c r="BH39" s="26" t="s">
        <v>278</v>
      </c>
    </row>
    <row r="40" spans="1:60" s="26" customFormat="1" ht="16.5" customHeight="1" x14ac:dyDescent="0.25">
      <c r="A40" s="191" t="s">
        <v>75</v>
      </c>
      <c r="B40" s="192"/>
      <c r="C40" s="192"/>
      <c r="D40" s="192"/>
      <c r="E40" s="192"/>
      <c r="F40" s="192"/>
      <c r="G40" s="193"/>
      <c r="H40" s="188" t="s">
        <v>76</v>
      </c>
      <c r="I40" s="188" t="s">
        <v>34</v>
      </c>
      <c r="J40" s="188" t="s">
        <v>72</v>
      </c>
      <c r="K40" s="188" t="s">
        <v>72</v>
      </c>
      <c r="L40" s="188" t="s">
        <v>72</v>
      </c>
      <c r="M40" s="188" t="s">
        <v>34</v>
      </c>
      <c r="N40" s="188" t="s">
        <v>34</v>
      </c>
      <c r="O40" s="188" t="s">
        <v>34</v>
      </c>
      <c r="P40" s="188" t="s">
        <v>34</v>
      </c>
      <c r="Q40" s="188" t="s">
        <v>34</v>
      </c>
      <c r="R40" s="188" t="s">
        <v>34</v>
      </c>
      <c r="S40" s="188" t="s">
        <v>34</v>
      </c>
      <c r="T40" s="188" t="s">
        <v>34</v>
      </c>
      <c r="U40" s="188" t="s">
        <v>34</v>
      </c>
      <c r="V40" s="188" t="s">
        <v>34</v>
      </c>
      <c r="W40" s="188" t="s">
        <v>34</v>
      </c>
      <c r="X40" s="188" t="s">
        <v>72</v>
      </c>
      <c r="Y40" s="188" t="s">
        <v>72</v>
      </c>
      <c r="Z40" s="188" t="s">
        <v>72</v>
      </c>
      <c r="AA40" s="189">
        <v>0</v>
      </c>
      <c r="AB40" s="36"/>
      <c r="AC40" s="36"/>
    </row>
    <row r="41" spans="1:60" s="26" customFormat="1" x14ac:dyDescent="0.25">
      <c r="A41" s="191" t="s">
        <v>77</v>
      </c>
      <c r="B41" s="192"/>
      <c r="C41" s="192"/>
      <c r="D41" s="192"/>
      <c r="E41" s="192"/>
      <c r="F41" s="192"/>
      <c r="G41" s="193"/>
      <c r="H41" s="188" t="s">
        <v>78</v>
      </c>
      <c r="I41" s="188">
        <f>SUM(AB11:AB37)</f>
        <v>45.63000000000001</v>
      </c>
      <c r="J41" s="188" t="s">
        <v>72</v>
      </c>
      <c r="K41" s="188" t="s">
        <v>72</v>
      </c>
      <c r="L41" s="188" t="s">
        <v>72</v>
      </c>
      <c r="M41" s="188">
        <f>SUM(AH11:AH37)</f>
        <v>5046</v>
      </c>
      <c r="N41" s="189">
        <v>0</v>
      </c>
      <c r="O41" s="189">
        <v>0</v>
      </c>
      <c r="P41" s="189">
        <f>SUM(AH11:AH37)</f>
        <v>5046</v>
      </c>
      <c r="Q41" s="189">
        <v>0</v>
      </c>
      <c r="R41" s="189">
        <v>0</v>
      </c>
      <c r="S41" s="189">
        <f>AU38</f>
        <v>123</v>
      </c>
      <c r="T41" s="189">
        <f>P41-S41</f>
        <v>4923</v>
      </c>
      <c r="U41" s="189">
        <v>0</v>
      </c>
      <c r="V41" s="189">
        <f>SUM(AK11:AK37)</f>
        <v>26528</v>
      </c>
      <c r="W41" s="188"/>
      <c r="X41" s="188" t="s">
        <v>72</v>
      </c>
      <c r="Y41" s="188" t="s">
        <v>72</v>
      </c>
      <c r="Z41" s="188" t="s">
        <v>72</v>
      </c>
      <c r="AA41" s="189">
        <v>0</v>
      </c>
      <c r="AB41" s="36"/>
      <c r="AC41" s="36"/>
    </row>
    <row r="42" spans="1:60" s="26" customFormat="1" ht="16.5" customHeight="1" x14ac:dyDescent="0.25">
      <c r="A42" s="191" t="s">
        <v>79</v>
      </c>
      <c r="B42" s="192"/>
      <c r="C42" s="192"/>
      <c r="D42" s="192"/>
      <c r="E42" s="192"/>
      <c r="F42" s="192"/>
      <c r="G42" s="193"/>
      <c r="H42" s="188" t="s">
        <v>80</v>
      </c>
      <c r="I42" s="188">
        <f>SUM(AC11:AC37)</f>
        <v>9.2899999999999991</v>
      </c>
      <c r="J42" s="188" t="s">
        <v>72</v>
      </c>
      <c r="K42" s="188" t="s">
        <v>72</v>
      </c>
      <c r="L42" s="188" t="s">
        <v>72</v>
      </c>
      <c r="M42" s="188">
        <f>SUM(AI11:AI37)</f>
        <v>1368</v>
      </c>
      <c r="N42" s="189">
        <v>0</v>
      </c>
      <c r="O42" s="189">
        <v>0</v>
      </c>
      <c r="P42" s="189">
        <f>SUM(AI11:AI37)</f>
        <v>1368</v>
      </c>
      <c r="Q42" s="189">
        <v>0</v>
      </c>
      <c r="R42" s="189">
        <v>0</v>
      </c>
      <c r="S42" s="189">
        <f>AV38</f>
        <v>42</v>
      </c>
      <c r="T42" s="189">
        <f>P42-S42</f>
        <v>1326</v>
      </c>
      <c r="U42" s="189">
        <v>0</v>
      </c>
      <c r="V42" s="189">
        <f>SUM(AL11:AL37)</f>
        <v>1862</v>
      </c>
      <c r="W42" s="188" t="s">
        <v>34</v>
      </c>
      <c r="X42" s="188" t="s">
        <v>72</v>
      </c>
      <c r="Y42" s="188" t="s">
        <v>72</v>
      </c>
      <c r="Z42" s="188" t="s">
        <v>72</v>
      </c>
      <c r="AA42" s="189">
        <v>1</v>
      </c>
    </row>
    <row r="43" spans="1:60" s="26" customFormat="1" x14ac:dyDescent="0.25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</row>
    <row r="44" spans="1:60" s="26" customFormat="1" x14ac:dyDescent="0.25">
      <c r="A44" s="36"/>
      <c r="B44" s="36"/>
      <c r="C44" s="36"/>
      <c r="D44" s="36"/>
      <c r="E44" s="36"/>
      <c r="F44" s="145" t="s">
        <v>170</v>
      </c>
      <c r="G44" s="145"/>
      <c r="H44" s="145"/>
      <c r="I44" s="145"/>
      <c r="J44" s="145"/>
      <c r="K44" s="145"/>
      <c r="L44" s="145" t="s">
        <v>81</v>
      </c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36"/>
      <c r="X44" s="36"/>
      <c r="Y44" s="36"/>
      <c r="Z44" s="36"/>
      <c r="AA44" s="36"/>
    </row>
    <row r="45" spans="1:60" s="26" customFormat="1" x14ac:dyDescent="0.25">
      <c r="A45" s="36"/>
      <c r="B45" s="36"/>
      <c r="C45" s="36"/>
      <c r="D45" s="36"/>
      <c r="E45" s="36"/>
      <c r="F45" s="146" t="s">
        <v>8</v>
      </c>
      <c r="G45" s="146"/>
      <c r="H45" s="146"/>
      <c r="I45" s="146"/>
      <c r="J45" s="146"/>
      <c r="K45" s="146"/>
      <c r="L45" s="146" t="s">
        <v>9</v>
      </c>
      <c r="M45" s="146"/>
      <c r="N45" s="146"/>
      <c r="O45" s="146"/>
      <c r="P45" s="146"/>
      <c r="Q45" s="146"/>
      <c r="R45" s="146" t="s">
        <v>10</v>
      </c>
      <c r="S45" s="146"/>
      <c r="T45" s="146"/>
      <c r="U45" s="146"/>
      <c r="V45" s="146"/>
      <c r="W45" s="36"/>
      <c r="X45" s="36"/>
      <c r="Y45" s="36"/>
      <c r="Z45" s="36"/>
      <c r="AA45" s="36"/>
    </row>
  </sheetData>
  <mergeCells count="40">
    <mergeCell ref="A41:G41"/>
    <mergeCell ref="A42:G42"/>
    <mergeCell ref="F44:K44"/>
    <mergeCell ref="L44:Q44"/>
    <mergeCell ref="R44:V44"/>
    <mergeCell ref="F45:K45"/>
    <mergeCell ref="L45:Q45"/>
    <mergeCell ref="R45:V45"/>
    <mergeCell ref="X8:X9"/>
    <mergeCell ref="Y8:Y9"/>
    <mergeCell ref="Z8:Z9"/>
    <mergeCell ref="A38:G38"/>
    <mergeCell ref="A39:G39"/>
    <mergeCell ref="A40:G40"/>
    <mergeCell ref="M7:U7"/>
    <mergeCell ref="V7:V9"/>
    <mergeCell ref="M8:M9"/>
    <mergeCell ref="N8:P8"/>
    <mergeCell ref="Q8:T8"/>
    <mergeCell ref="U8:U9"/>
    <mergeCell ref="X6:Z7"/>
    <mergeCell ref="AA6:AA9"/>
    <mergeCell ref="A7:A9"/>
    <mergeCell ref="B7:B9"/>
    <mergeCell ref="C7:C9"/>
    <mergeCell ref="D7:D9"/>
    <mergeCell ref="E7:E9"/>
    <mergeCell ref="F7:F9"/>
    <mergeCell ref="G7:G9"/>
    <mergeCell ref="H7:H9"/>
    <mergeCell ref="A1:O1"/>
    <mergeCell ref="A3:T3"/>
    <mergeCell ref="A4:T4"/>
    <mergeCell ref="A6:I6"/>
    <mergeCell ref="J6:V6"/>
    <mergeCell ref="W6:W9"/>
    <mergeCell ref="I7:I9"/>
    <mergeCell ref="J7:J9"/>
    <mergeCell ref="K7:K9"/>
    <mergeCell ref="L7:L9"/>
  </mergeCells>
  <pageMargins left="0.7" right="0.7" top="0.75" bottom="0.75" header="0.3" footer="0.3"/>
  <pageSetup paperSize="9" scale="2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H64"/>
  <sheetViews>
    <sheetView view="pageBreakPreview" topLeftCell="A49" zoomScale="85" zoomScaleNormal="100" zoomScaleSheetLayoutView="85" workbookViewId="0">
      <selection activeCell="BA66" sqref="BA66"/>
    </sheetView>
  </sheetViews>
  <sheetFormatPr defaultRowHeight="16.5" x14ac:dyDescent="0.3"/>
  <cols>
    <col min="1" max="1" width="6.7109375" style="29" customWidth="1"/>
    <col min="2" max="2" width="24" style="29" customWidth="1"/>
    <col min="3" max="3" width="18.7109375" style="29" customWidth="1"/>
    <col min="4" max="4" width="21.28515625" style="29" customWidth="1"/>
    <col min="5" max="5" width="9.140625" style="29" customWidth="1"/>
    <col min="6" max="6" width="16.7109375" style="29" customWidth="1"/>
    <col min="7" max="7" width="16.140625" style="29" customWidth="1"/>
    <col min="8" max="9" width="6.7109375" style="29" customWidth="1"/>
    <col min="10" max="10" width="15.7109375" style="27" customWidth="1"/>
    <col min="11" max="12" width="10.7109375" style="27" customWidth="1"/>
    <col min="13" max="20" width="5.7109375" style="27" customWidth="1"/>
    <col min="21" max="21" width="6.7109375" style="27" customWidth="1"/>
    <col min="22" max="22" width="12.7109375" style="27" customWidth="1"/>
    <col min="23" max="23" width="6.7109375" style="27" customWidth="1"/>
    <col min="24" max="24" width="40.7109375" style="27" customWidth="1"/>
    <col min="25" max="25" width="9.140625" style="27"/>
    <col min="26" max="27" width="6.7109375" style="27" customWidth="1"/>
    <col min="28" max="28" width="12.28515625" style="27" customWidth="1"/>
    <col min="29" max="29" width="11.140625" style="27" customWidth="1"/>
    <col min="32" max="32" width="9.7109375" customWidth="1"/>
    <col min="34" max="34" width="15.5703125" customWidth="1"/>
    <col min="35" max="35" width="10" style="27" customWidth="1"/>
    <col min="36" max="36" width="9.140625" style="27" customWidth="1"/>
    <col min="37" max="37" width="11.5703125" style="27" customWidth="1"/>
    <col min="38" max="38" width="12" style="27" customWidth="1"/>
    <col min="39" max="39" width="9.140625" style="27"/>
    <col min="40" max="40" width="10.5703125" customWidth="1"/>
    <col min="41" max="41" width="9.140625" style="27"/>
    <col min="42" max="42" width="12.28515625" style="27" customWidth="1"/>
    <col min="43" max="44" width="9.140625" style="27"/>
    <col min="45" max="45" width="12" style="27" bestFit="1" customWidth="1"/>
    <col min="46" max="46" width="9.140625" style="27"/>
    <col min="47" max="47" width="10" style="27" bestFit="1" customWidth="1"/>
    <col min="48" max="49" width="9.140625" style="27"/>
    <col min="50" max="51" width="11.42578125" style="27" bestFit="1" customWidth="1"/>
    <col min="52" max="52" width="9.140625" style="27"/>
    <col min="53" max="54" width="11.42578125" style="27" bestFit="1" customWidth="1"/>
    <col min="55" max="55" width="9.140625" style="27"/>
    <col min="56" max="57" width="11.42578125" style="27" bestFit="1" customWidth="1"/>
    <col min="58" max="58" width="9.140625" style="27"/>
    <col min="59" max="61" width="11.42578125" style="27" bestFit="1" customWidth="1"/>
    <col min="62" max="62" width="9.42578125" style="27" bestFit="1" customWidth="1"/>
    <col min="63" max="16384" width="9.140625" style="27"/>
  </cols>
  <sheetData>
    <row r="1" spans="1:60" x14ac:dyDescent="0.25">
      <c r="A1" s="128"/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</row>
    <row r="2" spans="1:60" x14ac:dyDescent="0.3">
      <c r="A2" s="27" t="s">
        <v>97</v>
      </c>
      <c r="B2" s="27"/>
      <c r="C2" s="27"/>
      <c r="D2" s="27"/>
      <c r="E2" s="27"/>
      <c r="F2" s="27"/>
      <c r="G2" s="27"/>
      <c r="H2" s="27"/>
      <c r="I2" s="27"/>
      <c r="P2" s="195"/>
      <c r="Q2" s="194" t="s">
        <v>86</v>
      </c>
      <c r="R2" s="29" t="s">
        <v>51</v>
      </c>
      <c r="S2" s="28">
        <v>2021</v>
      </c>
      <c r="T2" s="27" t="s">
        <v>89</v>
      </c>
      <c r="W2" s="30"/>
      <c r="X2" s="30"/>
      <c r="Y2" s="30"/>
      <c r="Z2" s="30"/>
      <c r="AA2" s="30"/>
    </row>
    <row r="3" spans="1:60" ht="15" x14ac:dyDescent="0.25">
      <c r="A3" s="129" t="s">
        <v>96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W3" s="30"/>
      <c r="X3" s="30"/>
      <c r="Y3" s="30"/>
      <c r="Z3" s="30"/>
      <c r="AA3" s="30"/>
    </row>
    <row r="4" spans="1:60" ht="15" x14ac:dyDescent="0.25">
      <c r="A4" s="130" t="s">
        <v>90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1"/>
      <c r="T4" s="131"/>
      <c r="U4" s="31"/>
      <c r="V4" s="31"/>
      <c r="W4" s="31"/>
      <c r="X4" s="31"/>
      <c r="Y4" s="31"/>
      <c r="Z4" s="31"/>
      <c r="AA4" s="31"/>
    </row>
    <row r="5" spans="1:60" s="29" customFormat="1" ht="19.5" thickBot="1" x14ac:dyDescent="0.35">
      <c r="A5" s="32"/>
      <c r="B5" s="32"/>
      <c r="C5" s="32"/>
      <c r="D5" s="32"/>
      <c r="E5" s="32"/>
      <c r="F5" s="32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27"/>
      <c r="T5" s="27"/>
      <c r="U5" s="27"/>
      <c r="V5" s="27"/>
      <c r="W5" s="27"/>
      <c r="X5" s="27"/>
      <c r="Y5" s="27"/>
      <c r="Z5" s="27"/>
      <c r="AA5" s="27"/>
    </row>
    <row r="6" spans="1:60" ht="50.1" customHeight="1" thickBot="1" x14ac:dyDescent="0.3">
      <c r="A6" s="132" t="s">
        <v>171</v>
      </c>
      <c r="B6" s="133"/>
      <c r="C6" s="133"/>
      <c r="D6" s="133"/>
      <c r="E6" s="133"/>
      <c r="F6" s="133"/>
      <c r="G6" s="133"/>
      <c r="H6" s="133"/>
      <c r="I6" s="134"/>
      <c r="J6" s="133" t="s">
        <v>52</v>
      </c>
      <c r="K6" s="133"/>
      <c r="L6" s="133"/>
      <c r="M6" s="133"/>
      <c r="N6" s="133"/>
      <c r="O6" s="133"/>
      <c r="P6" s="133"/>
      <c r="Q6" s="133"/>
      <c r="R6" s="133"/>
      <c r="S6" s="133"/>
      <c r="T6" s="133"/>
      <c r="U6" s="133"/>
      <c r="V6" s="134"/>
      <c r="W6" s="137" t="s">
        <v>53</v>
      </c>
      <c r="X6" s="139" t="s">
        <v>54</v>
      </c>
      <c r="Y6" s="140"/>
      <c r="Z6" s="141"/>
      <c r="AA6" s="135" t="s">
        <v>91</v>
      </c>
    </row>
    <row r="7" spans="1:60" ht="50.1" customHeight="1" thickBot="1" x14ac:dyDescent="0.3">
      <c r="A7" s="137" t="s">
        <v>92</v>
      </c>
      <c r="B7" s="137" t="s">
        <v>172</v>
      </c>
      <c r="C7" s="137" t="s">
        <v>173</v>
      </c>
      <c r="D7" s="137" t="s">
        <v>93</v>
      </c>
      <c r="E7" s="137" t="s">
        <v>55</v>
      </c>
      <c r="F7" s="137" t="s">
        <v>174</v>
      </c>
      <c r="G7" s="137" t="s">
        <v>175</v>
      </c>
      <c r="H7" s="137" t="s">
        <v>176</v>
      </c>
      <c r="I7" s="137" t="s">
        <v>94</v>
      </c>
      <c r="J7" s="135" t="s">
        <v>177</v>
      </c>
      <c r="K7" s="137" t="s">
        <v>56</v>
      </c>
      <c r="L7" s="137" t="s">
        <v>57</v>
      </c>
      <c r="M7" s="132" t="s">
        <v>58</v>
      </c>
      <c r="N7" s="133"/>
      <c r="O7" s="133"/>
      <c r="P7" s="133"/>
      <c r="Q7" s="133"/>
      <c r="R7" s="133"/>
      <c r="S7" s="133"/>
      <c r="T7" s="133"/>
      <c r="U7" s="134"/>
      <c r="V7" s="137" t="s">
        <v>59</v>
      </c>
      <c r="W7" s="138"/>
      <c r="X7" s="142"/>
      <c r="Y7" s="143"/>
      <c r="Z7" s="144"/>
      <c r="AA7" s="136"/>
    </row>
    <row r="8" spans="1:60" ht="99.95" customHeight="1" thickBot="1" x14ac:dyDescent="0.3">
      <c r="A8" s="138"/>
      <c r="B8" s="138"/>
      <c r="C8" s="138"/>
      <c r="D8" s="138"/>
      <c r="E8" s="138"/>
      <c r="F8" s="138"/>
      <c r="G8" s="138"/>
      <c r="H8" s="138"/>
      <c r="I8" s="138"/>
      <c r="J8" s="136"/>
      <c r="K8" s="138"/>
      <c r="L8" s="138"/>
      <c r="M8" s="137" t="s">
        <v>60</v>
      </c>
      <c r="N8" s="132" t="s">
        <v>61</v>
      </c>
      <c r="O8" s="133"/>
      <c r="P8" s="134"/>
      <c r="Q8" s="132" t="s">
        <v>95</v>
      </c>
      <c r="R8" s="133"/>
      <c r="S8" s="133"/>
      <c r="T8" s="134"/>
      <c r="U8" s="137" t="s">
        <v>62</v>
      </c>
      <c r="V8" s="138"/>
      <c r="W8" s="138"/>
      <c r="X8" s="137" t="s">
        <v>63</v>
      </c>
      <c r="Y8" s="137" t="s">
        <v>64</v>
      </c>
      <c r="Z8" s="137" t="s">
        <v>65</v>
      </c>
      <c r="AA8" s="136"/>
    </row>
    <row r="9" spans="1:60" ht="159.94999999999999" customHeight="1" thickBot="1" x14ac:dyDescent="0.3">
      <c r="A9" s="138"/>
      <c r="B9" s="138"/>
      <c r="C9" s="138"/>
      <c r="D9" s="138"/>
      <c r="E9" s="138"/>
      <c r="F9" s="138"/>
      <c r="G9" s="138"/>
      <c r="H9" s="138"/>
      <c r="I9" s="138"/>
      <c r="J9" s="136"/>
      <c r="K9" s="138"/>
      <c r="L9" s="138"/>
      <c r="M9" s="138"/>
      <c r="N9" s="40" t="s">
        <v>66</v>
      </c>
      <c r="O9" s="40" t="s">
        <v>67</v>
      </c>
      <c r="P9" s="40" t="s">
        <v>68</v>
      </c>
      <c r="Q9" s="40" t="s">
        <v>69</v>
      </c>
      <c r="R9" s="40" t="s">
        <v>478</v>
      </c>
      <c r="S9" s="40" t="s">
        <v>178</v>
      </c>
      <c r="T9" s="40" t="s">
        <v>179</v>
      </c>
      <c r="U9" s="138"/>
      <c r="V9" s="138"/>
      <c r="W9" s="138"/>
      <c r="X9" s="138"/>
      <c r="Y9" s="138"/>
      <c r="Z9" s="138"/>
      <c r="AA9" s="136"/>
    </row>
    <row r="10" spans="1:60" s="41" customFormat="1" ht="60.75" thickBot="1" x14ac:dyDescent="0.3">
      <c r="A10" s="34">
        <v>1</v>
      </c>
      <c r="B10" s="34">
        <v>2</v>
      </c>
      <c r="C10" s="34">
        <v>3</v>
      </c>
      <c r="D10" s="34">
        <v>4</v>
      </c>
      <c r="E10" s="34">
        <v>5</v>
      </c>
      <c r="F10" s="34">
        <v>6</v>
      </c>
      <c r="G10" s="34">
        <v>7</v>
      </c>
      <c r="H10" s="34">
        <v>8</v>
      </c>
      <c r="I10" s="34">
        <v>9</v>
      </c>
      <c r="J10" s="34">
        <v>10</v>
      </c>
      <c r="K10" s="34">
        <v>11</v>
      </c>
      <c r="L10" s="34">
        <v>12</v>
      </c>
      <c r="M10" s="34">
        <v>13</v>
      </c>
      <c r="N10" s="34">
        <v>14</v>
      </c>
      <c r="O10" s="34">
        <v>15</v>
      </c>
      <c r="P10" s="34">
        <v>16</v>
      </c>
      <c r="Q10" s="34">
        <v>17</v>
      </c>
      <c r="R10" s="34">
        <v>18</v>
      </c>
      <c r="S10" s="34">
        <v>19</v>
      </c>
      <c r="T10" s="34">
        <v>20</v>
      </c>
      <c r="U10" s="34">
        <v>21</v>
      </c>
      <c r="V10" s="34">
        <v>22</v>
      </c>
      <c r="W10" s="34">
        <v>23</v>
      </c>
      <c r="X10" s="34">
        <v>24</v>
      </c>
      <c r="Y10" s="34">
        <v>25</v>
      </c>
      <c r="Z10" s="34">
        <v>26</v>
      </c>
      <c r="AA10" s="34">
        <v>27</v>
      </c>
      <c r="AB10" s="37" t="s">
        <v>180</v>
      </c>
      <c r="AC10" s="37" t="s">
        <v>181</v>
      </c>
      <c r="AE10" s="41" t="s">
        <v>182</v>
      </c>
      <c r="AF10" s="37" t="s">
        <v>183</v>
      </c>
      <c r="AH10" s="37" t="s">
        <v>184</v>
      </c>
      <c r="AI10" s="37" t="s">
        <v>185</v>
      </c>
      <c r="AJ10" s="41" t="s">
        <v>186</v>
      </c>
      <c r="AK10" s="37" t="s">
        <v>187</v>
      </c>
      <c r="AL10" s="37" t="s">
        <v>188</v>
      </c>
      <c r="AN10" s="37" t="s">
        <v>189</v>
      </c>
      <c r="AO10" s="41" t="s">
        <v>186</v>
      </c>
      <c r="AP10" s="41" t="s">
        <v>190</v>
      </c>
      <c r="AQ10" s="41" t="s">
        <v>191</v>
      </c>
      <c r="AS10" s="41" t="s">
        <v>192</v>
      </c>
      <c r="AU10" s="181" t="s">
        <v>193</v>
      </c>
      <c r="AV10" s="181" t="s">
        <v>194</v>
      </c>
    </row>
    <row r="11" spans="1:60" ht="66" x14ac:dyDescent="0.3">
      <c r="A11" s="182">
        <v>1</v>
      </c>
      <c r="B11" s="182" t="s">
        <v>145</v>
      </c>
      <c r="C11" s="182" t="s">
        <v>114</v>
      </c>
      <c r="D11" s="182" t="s">
        <v>106</v>
      </c>
      <c r="E11" s="182" t="s">
        <v>136</v>
      </c>
      <c r="F11" s="182" t="s">
        <v>364</v>
      </c>
      <c r="G11" s="182" t="s">
        <v>365</v>
      </c>
      <c r="H11" s="182" t="s">
        <v>78</v>
      </c>
      <c r="I11" s="182">
        <v>0.83</v>
      </c>
      <c r="J11" s="182" t="s">
        <v>143</v>
      </c>
      <c r="K11" s="182">
        <v>0</v>
      </c>
      <c r="L11" s="182">
        <v>0</v>
      </c>
      <c r="M11" s="182">
        <v>238</v>
      </c>
      <c r="N11" s="182">
        <v>0</v>
      </c>
      <c r="O11" s="182">
        <v>0</v>
      </c>
      <c r="P11" s="182">
        <v>238</v>
      </c>
      <c r="Q11" s="182">
        <v>0</v>
      </c>
      <c r="R11" s="182">
        <v>0</v>
      </c>
      <c r="S11" s="182">
        <v>4</v>
      </c>
      <c r="T11" s="182">
        <v>234</v>
      </c>
      <c r="U11" s="182">
        <v>0</v>
      </c>
      <c r="V11" s="182">
        <v>2580</v>
      </c>
      <c r="W11" s="182"/>
      <c r="X11" s="182" t="s">
        <v>229</v>
      </c>
      <c r="Y11" s="182" t="s">
        <v>126</v>
      </c>
      <c r="Z11" s="182" t="s">
        <v>117</v>
      </c>
      <c r="AA11" s="182">
        <v>0</v>
      </c>
      <c r="AB11" s="183">
        <f>IF(AA11=0,I11,0)</f>
        <v>0.83</v>
      </c>
      <c r="AC11" s="183">
        <f>IF(AA11=1,I11,0)</f>
        <v>0</v>
      </c>
      <c r="AD11" s="184"/>
      <c r="AE11" s="184" t="str">
        <f>IF(AA11=0,D11,0)</f>
        <v>ПС "Раздольное-1" Ф-9</v>
      </c>
      <c r="AF11" s="184">
        <f>IF(AA11=1,D11,0)</f>
        <v>0</v>
      </c>
      <c r="AG11" s="184"/>
      <c r="AH11" s="184">
        <f>IF(AE11=0,0,IF(COUNTIF(AE10,AE11)=0,P11,0))</f>
        <v>238</v>
      </c>
      <c r="AI11" s="184">
        <f>IF(AF11=0,0,P11)</f>
        <v>0</v>
      </c>
      <c r="AJ11" s="184"/>
      <c r="AK11" s="183">
        <f t="shared" ref="AK11:AK56" si="0">IF(AA11=0,V11,0)</f>
        <v>2580</v>
      </c>
      <c r="AL11" s="183">
        <f>IF(AA11=1,V11,0)</f>
        <v>0</v>
      </c>
      <c r="AM11" s="184"/>
      <c r="AN11" s="184">
        <f>M11</f>
        <v>238</v>
      </c>
      <c r="AO11" s="184"/>
      <c r="AP11" s="184">
        <f>IF(AA11=1,I11,0)*M11</f>
        <v>0</v>
      </c>
      <c r="AQ11" s="184">
        <f t="shared" ref="AQ11:AQ56" si="1">IF(AA11=1,M11,0)</f>
        <v>0</v>
      </c>
      <c r="AS11" s="27">
        <f>IF(AA11=1,I11,0)*V11</f>
        <v>0</v>
      </c>
      <c r="AU11" s="184">
        <f>IF(AE11=0,0,IF(COUNTIF(AE10,AE11)=0,S11,0))</f>
        <v>4</v>
      </c>
      <c r="AV11" s="185">
        <f>IF(AF11=0,0,S11)</f>
        <v>0</v>
      </c>
      <c r="AX11" s="27">
        <f>IF(R11&gt;0,I11*R11*AA11,0)</f>
        <v>0</v>
      </c>
      <c r="AY11" s="27">
        <f>IF(R11&gt;0,R11*AA11,0)</f>
        <v>0</v>
      </c>
      <c r="BA11" s="27">
        <f>IF(S11&gt;0,I11*S11*AA11,0)</f>
        <v>0</v>
      </c>
      <c r="BB11" s="27">
        <f>IF(S11&gt;0,S11*AA11,0)</f>
        <v>0</v>
      </c>
      <c r="BD11" s="27">
        <f>IF(T11&gt;0,I11*T11*AA11,0)</f>
        <v>0</v>
      </c>
      <c r="BE11" s="27">
        <f>IF(T11&gt;0,T11*AA11,0)</f>
        <v>0</v>
      </c>
      <c r="BG11" s="186">
        <f t="shared" ref="BG11:BH56" si="2">AX11+BA11+BD11</f>
        <v>0</v>
      </c>
      <c r="BH11" s="186">
        <f t="shared" si="2"/>
        <v>0</v>
      </c>
    </row>
    <row r="12" spans="1:60" ht="66" x14ac:dyDescent="0.3">
      <c r="A12" s="182">
        <v>2</v>
      </c>
      <c r="B12" s="182" t="s">
        <v>145</v>
      </c>
      <c r="C12" s="182" t="s">
        <v>114</v>
      </c>
      <c r="D12" s="182" t="s">
        <v>111</v>
      </c>
      <c r="E12" s="182" t="s">
        <v>136</v>
      </c>
      <c r="F12" s="182" t="s">
        <v>364</v>
      </c>
      <c r="G12" s="182" t="s">
        <v>365</v>
      </c>
      <c r="H12" s="182" t="s">
        <v>78</v>
      </c>
      <c r="I12" s="182">
        <v>0.83</v>
      </c>
      <c r="J12" s="182" t="s">
        <v>143</v>
      </c>
      <c r="K12" s="182">
        <v>0</v>
      </c>
      <c r="L12" s="182">
        <v>0</v>
      </c>
      <c r="M12" s="182">
        <v>67</v>
      </c>
      <c r="N12" s="182">
        <v>0</v>
      </c>
      <c r="O12" s="182">
        <v>0</v>
      </c>
      <c r="P12" s="182">
        <v>67</v>
      </c>
      <c r="Q12" s="182">
        <v>0</v>
      </c>
      <c r="R12" s="182">
        <v>0</v>
      </c>
      <c r="S12" s="182">
        <v>6</v>
      </c>
      <c r="T12" s="182">
        <v>61</v>
      </c>
      <c r="U12" s="182">
        <v>0</v>
      </c>
      <c r="V12" s="182">
        <v>2150</v>
      </c>
      <c r="W12" s="182"/>
      <c r="X12" s="182" t="s">
        <v>229</v>
      </c>
      <c r="Y12" s="182" t="s">
        <v>126</v>
      </c>
      <c r="Z12" s="182" t="s">
        <v>117</v>
      </c>
      <c r="AA12" s="182">
        <v>0</v>
      </c>
      <c r="AB12" s="183">
        <f t="shared" ref="AB12:AB56" si="3">IF(AA12=0,I12,0)</f>
        <v>0.83</v>
      </c>
      <c r="AC12" s="183">
        <f t="shared" ref="AC12:AC56" si="4">IF(AA12=1,I12,0)</f>
        <v>0</v>
      </c>
      <c r="AD12" s="184"/>
      <c r="AE12" s="184" t="str">
        <f t="shared" ref="AE12:AE56" si="5">IF(AA12=0,D12,0)</f>
        <v>ПС "Раздольное-1" Ф-17</v>
      </c>
      <c r="AF12" s="184">
        <f t="shared" ref="AF12:AF56" si="6">IF(AA12=1,D12,0)</f>
        <v>0</v>
      </c>
      <c r="AG12" s="184"/>
      <c r="AH12" s="184">
        <f>IF(AE12=0,0,IF(COUNTIF($AE11:AE$11,AE12)=0,P12,0))</f>
        <v>67</v>
      </c>
      <c r="AI12" s="184">
        <f>IF(AF12=0,0,IF(COUNTIF($AF11:AF$11,AF12)=0,P12,0))</f>
        <v>0</v>
      </c>
      <c r="AJ12" s="184"/>
      <c r="AK12" s="183">
        <f t="shared" si="0"/>
        <v>2150</v>
      </c>
      <c r="AL12" s="183">
        <f t="shared" ref="AL12:AL56" si="7">IF(AA12=1,V12,0)</f>
        <v>0</v>
      </c>
      <c r="AM12" s="184"/>
      <c r="AN12" s="184">
        <f>IF(COUNTIF($D$11:D11,D12)=0,M12,0)</f>
        <v>67</v>
      </c>
      <c r="AO12" s="184"/>
      <c r="AP12" s="184">
        <f t="shared" ref="AP12:AP56" si="8">IF(AA12=1,I12,0)*M12</f>
        <v>0</v>
      </c>
      <c r="AQ12" s="184">
        <f t="shared" si="1"/>
        <v>0</v>
      </c>
      <c r="AS12" s="27">
        <f t="shared" ref="AS12:AS56" si="9">IF(AA12=1,I12,0)*V12</f>
        <v>0</v>
      </c>
      <c r="AU12" s="184">
        <f>IF(AE12=0,0,IF(COUNTIF($AE11:AE$11,AE12)=0,S12,0))</f>
        <v>6</v>
      </c>
      <c r="AV12" s="185">
        <f t="shared" ref="AV12:AV56" si="10">IF(AF12=0,0,S12)</f>
        <v>0</v>
      </c>
      <c r="AX12" s="27">
        <f t="shared" ref="AX12:AX56" si="11">IF(R12&gt;0,I12*R12*AA12,0)</f>
        <v>0</v>
      </c>
      <c r="AY12" s="27">
        <f t="shared" ref="AY12:AY56" si="12">IF(R12&gt;0,R12*AA12,0)</f>
        <v>0</v>
      </c>
      <c r="BA12" s="27">
        <f t="shared" ref="BA12:BA56" si="13">IF(S12&gt;0,I12*S12*AA12,0)</f>
        <v>0</v>
      </c>
      <c r="BB12" s="27">
        <f t="shared" ref="BB12:BB56" si="14">IF(S12&gt;0,S12*AA12,0)</f>
        <v>0</v>
      </c>
      <c r="BD12" s="27">
        <f t="shared" ref="BD12:BD56" si="15">IF(T12&gt;0,I12*T12*AA12,0)</f>
        <v>0</v>
      </c>
      <c r="BE12" s="27">
        <f t="shared" ref="BE12:BE56" si="16">IF(T12&gt;0,T12*AA12,0)</f>
        <v>0</v>
      </c>
      <c r="BG12" s="186">
        <f t="shared" si="2"/>
        <v>0</v>
      </c>
      <c r="BH12" s="186">
        <f t="shared" si="2"/>
        <v>0</v>
      </c>
    </row>
    <row r="13" spans="1:60" ht="49.5" x14ac:dyDescent="0.3">
      <c r="A13" s="182">
        <v>3</v>
      </c>
      <c r="B13" s="182" t="s">
        <v>145</v>
      </c>
      <c r="C13" s="182" t="s">
        <v>114</v>
      </c>
      <c r="D13" s="182" t="s">
        <v>366</v>
      </c>
      <c r="E13" s="182" t="s">
        <v>136</v>
      </c>
      <c r="F13" s="182" t="s">
        <v>364</v>
      </c>
      <c r="G13" s="182" t="s">
        <v>365</v>
      </c>
      <c r="H13" s="182" t="s">
        <v>78</v>
      </c>
      <c r="I13" s="182">
        <v>0.83</v>
      </c>
      <c r="J13" s="182" t="s">
        <v>143</v>
      </c>
      <c r="K13" s="182">
        <v>0</v>
      </c>
      <c r="L13" s="182">
        <v>0</v>
      </c>
      <c r="M13" s="182">
        <v>172</v>
      </c>
      <c r="N13" s="182">
        <v>0</v>
      </c>
      <c r="O13" s="182">
        <v>0</v>
      </c>
      <c r="P13" s="182">
        <v>172</v>
      </c>
      <c r="Q13" s="182">
        <v>0</v>
      </c>
      <c r="R13" s="182">
        <v>0</v>
      </c>
      <c r="S13" s="182">
        <v>2</v>
      </c>
      <c r="T13" s="182">
        <v>170</v>
      </c>
      <c r="U13" s="182">
        <v>0</v>
      </c>
      <c r="V13" s="182">
        <v>1830</v>
      </c>
      <c r="W13" s="182"/>
      <c r="X13" s="182" t="s">
        <v>229</v>
      </c>
      <c r="Y13" s="182" t="s">
        <v>126</v>
      </c>
      <c r="Z13" s="182" t="s">
        <v>117</v>
      </c>
      <c r="AA13" s="182">
        <v>0</v>
      </c>
      <c r="AB13" s="183">
        <f t="shared" si="3"/>
        <v>0.83</v>
      </c>
      <c r="AC13" s="183">
        <f t="shared" si="4"/>
        <v>0</v>
      </c>
      <c r="AD13" s="184"/>
      <c r="AE13" s="184" t="str">
        <f t="shared" si="5"/>
        <v>пс силикатная ф-25</v>
      </c>
      <c r="AF13" s="184">
        <f t="shared" si="6"/>
        <v>0</v>
      </c>
      <c r="AG13" s="184"/>
      <c r="AH13" s="184">
        <f>IF(AE13=0,0,IF(COUNTIF($AE$11:AE12,AE13)=0,P13,0))</f>
        <v>172</v>
      </c>
      <c r="AI13" s="184">
        <f>IF(AF13=0,0,IF(COUNTIF($AF$11:AF12,AF13)=0,P13,0))</f>
        <v>0</v>
      </c>
      <c r="AJ13" s="184"/>
      <c r="AK13" s="183">
        <f t="shared" si="0"/>
        <v>1830</v>
      </c>
      <c r="AL13" s="183">
        <f t="shared" si="7"/>
        <v>0</v>
      </c>
      <c r="AM13" s="184"/>
      <c r="AN13" s="184">
        <f>IF(COUNTIF($D$11:D12,D13)=0,M13,0)</f>
        <v>172</v>
      </c>
      <c r="AO13" s="184"/>
      <c r="AP13" s="184">
        <f t="shared" si="8"/>
        <v>0</v>
      </c>
      <c r="AQ13" s="184">
        <f t="shared" si="1"/>
        <v>0</v>
      </c>
      <c r="AS13" s="27">
        <f t="shared" si="9"/>
        <v>0</v>
      </c>
      <c r="AU13" s="184">
        <f>IF(AE13=0,0,IF(COUNTIF($AE$11:AE12,AE13)=0,S13,0))</f>
        <v>2</v>
      </c>
      <c r="AV13" s="185">
        <f t="shared" si="10"/>
        <v>0</v>
      </c>
      <c r="AX13" s="27">
        <f t="shared" si="11"/>
        <v>0</v>
      </c>
      <c r="AY13" s="27">
        <f t="shared" si="12"/>
        <v>0</v>
      </c>
      <c r="BA13" s="27">
        <f t="shared" si="13"/>
        <v>0</v>
      </c>
      <c r="BB13" s="27">
        <f t="shared" si="14"/>
        <v>0</v>
      </c>
      <c r="BD13" s="27">
        <f t="shared" si="15"/>
        <v>0</v>
      </c>
      <c r="BE13" s="27">
        <f t="shared" si="16"/>
        <v>0</v>
      </c>
      <c r="BG13" s="186">
        <f t="shared" si="2"/>
        <v>0</v>
      </c>
      <c r="BH13" s="186">
        <f t="shared" si="2"/>
        <v>0</v>
      </c>
    </row>
    <row r="14" spans="1:60" ht="49.5" x14ac:dyDescent="0.3">
      <c r="A14" s="182">
        <v>4</v>
      </c>
      <c r="B14" s="182" t="s">
        <v>145</v>
      </c>
      <c r="C14" s="182" t="s">
        <v>114</v>
      </c>
      <c r="D14" s="182" t="s">
        <v>132</v>
      </c>
      <c r="E14" s="182" t="s">
        <v>136</v>
      </c>
      <c r="F14" s="182" t="s">
        <v>367</v>
      </c>
      <c r="G14" s="182" t="s">
        <v>368</v>
      </c>
      <c r="H14" s="182" t="s">
        <v>78</v>
      </c>
      <c r="I14" s="182">
        <v>1.55</v>
      </c>
      <c r="J14" s="182" t="s">
        <v>143</v>
      </c>
      <c r="K14" s="182">
        <v>0</v>
      </c>
      <c r="L14" s="182">
        <v>0</v>
      </c>
      <c r="M14" s="182">
        <v>256</v>
      </c>
      <c r="N14" s="182">
        <v>0</v>
      </c>
      <c r="O14" s="182">
        <v>0</v>
      </c>
      <c r="P14" s="182">
        <v>256</v>
      </c>
      <c r="Q14" s="182">
        <v>0</v>
      </c>
      <c r="R14" s="182">
        <v>0</v>
      </c>
      <c r="S14" s="182">
        <v>8</v>
      </c>
      <c r="T14" s="182">
        <v>248</v>
      </c>
      <c r="U14" s="182">
        <v>0</v>
      </c>
      <c r="V14" s="182">
        <v>478</v>
      </c>
      <c r="W14" s="182"/>
      <c r="X14" s="182" t="s">
        <v>229</v>
      </c>
      <c r="Y14" s="182" t="s">
        <v>126</v>
      </c>
      <c r="Z14" s="182" t="s">
        <v>117</v>
      </c>
      <c r="AA14" s="182">
        <v>0</v>
      </c>
      <c r="AB14" s="183">
        <f t="shared" si="3"/>
        <v>1.55</v>
      </c>
      <c r="AC14" s="183">
        <f t="shared" si="4"/>
        <v>0</v>
      </c>
      <c r="AD14" s="184"/>
      <c r="AE14" s="184" t="str">
        <f t="shared" si="5"/>
        <v>ПС "Краскино" Ф-6</v>
      </c>
      <c r="AF14" s="184">
        <f t="shared" si="6"/>
        <v>0</v>
      </c>
      <c r="AG14" s="184"/>
      <c r="AH14" s="184">
        <f>IF(AE14=0,0,IF(COUNTIF($AE$11:AE13,AE14)=0,P14,0))</f>
        <v>256</v>
      </c>
      <c r="AI14" s="184">
        <f>IF(AF14=0,0,IF(COUNTIF($AF$11:AF13,AF14)=0,P14,0))</f>
        <v>0</v>
      </c>
      <c r="AJ14" s="184"/>
      <c r="AK14" s="183">
        <f t="shared" si="0"/>
        <v>478</v>
      </c>
      <c r="AL14" s="183">
        <f t="shared" si="7"/>
        <v>0</v>
      </c>
      <c r="AM14" s="184"/>
      <c r="AN14" s="184">
        <f>IF(COUNTIF($D$11:D13,D14)=0,M14,0)</f>
        <v>256</v>
      </c>
      <c r="AO14" s="184"/>
      <c r="AP14" s="184">
        <f t="shared" si="8"/>
        <v>0</v>
      </c>
      <c r="AQ14" s="184">
        <f t="shared" si="1"/>
        <v>0</v>
      </c>
      <c r="AS14" s="27">
        <f t="shared" si="9"/>
        <v>0</v>
      </c>
      <c r="AU14" s="184">
        <f>IF(AE14=0,0,IF(COUNTIF($AE$11:AE13,AE14)=0,S14,0))</f>
        <v>8</v>
      </c>
      <c r="AV14" s="185">
        <f t="shared" si="10"/>
        <v>0</v>
      </c>
      <c r="AX14" s="27">
        <f t="shared" si="11"/>
        <v>0</v>
      </c>
      <c r="AY14" s="27">
        <f t="shared" si="12"/>
        <v>0</v>
      </c>
      <c r="BA14" s="27">
        <f t="shared" si="13"/>
        <v>0</v>
      </c>
      <c r="BB14" s="27">
        <f t="shared" si="14"/>
        <v>0</v>
      </c>
      <c r="BD14" s="27">
        <f t="shared" si="15"/>
        <v>0</v>
      </c>
      <c r="BE14" s="27">
        <f t="shared" si="16"/>
        <v>0</v>
      </c>
      <c r="BG14" s="186">
        <f t="shared" si="2"/>
        <v>0</v>
      </c>
      <c r="BH14" s="186">
        <f t="shared" si="2"/>
        <v>0</v>
      </c>
    </row>
    <row r="15" spans="1:60" ht="45" x14ac:dyDescent="0.3">
      <c r="A15" s="182">
        <v>5</v>
      </c>
      <c r="B15" s="182" t="s">
        <v>145</v>
      </c>
      <c r="C15" s="182" t="s">
        <v>114</v>
      </c>
      <c r="D15" s="182" t="s">
        <v>369</v>
      </c>
      <c r="E15" s="182" t="s">
        <v>136</v>
      </c>
      <c r="F15" s="182" t="s">
        <v>370</v>
      </c>
      <c r="G15" s="182" t="s">
        <v>371</v>
      </c>
      <c r="H15" s="182" t="s">
        <v>78</v>
      </c>
      <c r="I15" s="182">
        <v>1</v>
      </c>
      <c r="J15" s="182" t="s">
        <v>143</v>
      </c>
      <c r="K15" s="182">
        <v>0</v>
      </c>
      <c r="L15" s="182">
        <v>0</v>
      </c>
      <c r="M15" s="182">
        <v>22</v>
      </c>
      <c r="N15" s="182">
        <v>0</v>
      </c>
      <c r="O15" s="182">
        <v>0</v>
      </c>
      <c r="P15" s="182">
        <v>22</v>
      </c>
      <c r="Q15" s="182">
        <v>0</v>
      </c>
      <c r="R15" s="182">
        <v>0</v>
      </c>
      <c r="S15" s="182">
        <v>5</v>
      </c>
      <c r="T15" s="182">
        <v>17</v>
      </c>
      <c r="U15" s="182">
        <v>0</v>
      </c>
      <c r="V15" s="182">
        <v>345</v>
      </c>
      <c r="W15" s="182"/>
      <c r="X15" s="182" t="s">
        <v>229</v>
      </c>
      <c r="Y15" s="182" t="s">
        <v>126</v>
      </c>
      <c r="Z15" s="182" t="s">
        <v>117</v>
      </c>
      <c r="AA15" s="182">
        <v>0</v>
      </c>
      <c r="AB15" s="183">
        <f t="shared" si="3"/>
        <v>1</v>
      </c>
      <c r="AC15" s="183">
        <f t="shared" si="4"/>
        <v>0</v>
      </c>
      <c r="AD15" s="184"/>
      <c r="AE15" s="184" t="str">
        <f t="shared" si="5"/>
        <v>ПС.Безверхово ф.2</v>
      </c>
      <c r="AF15" s="184">
        <f t="shared" si="6"/>
        <v>0</v>
      </c>
      <c r="AG15" s="184"/>
      <c r="AH15" s="184">
        <f>IF(AE15=0,0,IF(COUNTIF($AE$11:AE14,AE15)=0,P15,0))</f>
        <v>22</v>
      </c>
      <c r="AI15" s="184">
        <f>IF(AF15=0,0,IF(COUNTIF($AF$11:AF14,AF15)=0,P15,0))</f>
        <v>0</v>
      </c>
      <c r="AJ15" s="184"/>
      <c r="AK15" s="183">
        <f t="shared" si="0"/>
        <v>345</v>
      </c>
      <c r="AL15" s="183">
        <f t="shared" si="7"/>
        <v>0</v>
      </c>
      <c r="AM15" s="184"/>
      <c r="AN15" s="184">
        <f>IF(COUNTIF($D$11:D14,D15)=0,M15,0)</f>
        <v>22</v>
      </c>
      <c r="AO15" s="184"/>
      <c r="AP15" s="184">
        <f t="shared" si="8"/>
        <v>0</v>
      </c>
      <c r="AQ15" s="184">
        <f t="shared" si="1"/>
        <v>0</v>
      </c>
      <c r="AS15" s="27">
        <f t="shared" si="9"/>
        <v>0</v>
      </c>
      <c r="AU15" s="184">
        <f>IF(AE15=0,0,IF(COUNTIF($AE$11:AE14,AE15)=0,S15,0))</f>
        <v>5</v>
      </c>
      <c r="AV15" s="185">
        <f t="shared" si="10"/>
        <v>0</v>
      </c>
      <c r="AX15" s="27">
        <f t="shared" si="11"/>
        <v>0</v>
      </c>
      <c r="AY15" s="27">
        <f t="shared" si="12"/>
        <v>0</v>
      </c>
      <c r="BA15" s="27">
        <f t="shared" si="13"/>
        <v>0</v>
      </c>
      <c r="BB15" s="27">
        <f t="shared" si="14"/>
        <v>0</v>
      </c>
      <c r="BD15" s="27">
        <f t="shared" si="15"/>
        <v>0</v>
      </c>
      <c r="BE15" s="27">
        <f t="shared" si="16"/>
        <v>0</v>
      </c>
      <c r="BG15" s="186">
        <f t="shared" si="2"/>
        <v>0</v>
      </c>
      <c r="BH15" s="186">
        <f t="shared" si="2"/>
        <v>0</v>
      </c>
    </row>
    <row r="16" spans="1:60" ht="49.5" x14ac:dyDescent="0.3">
      <c r="A16" s="182">
        <v>6</v>
      </c>
      <c r="B16" s="182" t="s">
        <v>145</v>
      </c>
      <c r="C16" s="182" t="s">
        <v>114</v>
      </c>
      <c r="D16" s="182" t="s">
        <v>122</v>
      </c>
      <c r="E16" s="182" t="s">
        <v>134</v>
      </c>
      <c r="F16" s="182" t="s">
        <v>372</v>
      </c>
      <c r="G16" s="182" t="s">
        <v>373</v>
      </c>
      <c r="H16" s="182" t="s">
        <v>78</v>
      </c>
      <c r="I16" s="182">
        <v>1.17</v>
      </c>
      <c r="J16" s="182" t="s">
        <v>306</v>
      </c>
      <c r="K16" s="182">
        <v>0</v>
      </c>
      <c r="L16" s="182">
        <v>0</v>
      </c>
      <c r="M16" s="182">
        <v>266</v>
      </c>
      <c r="N16" s="182">
        <v>0</v>
      </c>
      <c r="O16" s="182">
        <v>0</v>
      </c>
      <c r="P16" s="182">
        <v>266</v>
      </c>
      <c r="Q16" s="182">
        <v>0</v>
      </c>
      <c r="R16" s="182">
        <v>0</v>
      </c>
      <c r="S16" s="182">
        <v>8</v>
      </c>
      <c r="T16" s="182">
        <v>258</v>
      </c>
      <c r="U16" s="182">
        <v>0</v>
      </c>
      <c r="V16" s="182">
        <v>543</v>
      </c>
      <c r="W16" s="182"/>
      <c r="X16" s="182" t="s">
        <v>374</v>
      </c>
      <c r="Y16" s="182" t="s">
        <v>116</v>
      </c>
      <c r="Z16" s="182" t="s">
        <v>117</v>
      </c>
      <c r="AA16" s="182">
        <v>0</v>
      </c>
      <c r="AB16" s="183">
        <f t="shared" si="3"/>
        <v>1.17</v>
      </c>
      <c r="AC16" s="183">
        <f t="shared" si="4"/>
        <v>0</v>
      </c>
      <c r="AD16" s="184"/>
      <c r="AE16" s="184" t="str">
        <f t="shared" si="5"/>
        <v>ПС "Шмидтовка" Ф-16</v>
      </c>
      <c r="AF16" s="184">
        <f t="shared" si="6"/>
        <v>0</v>
      </c>
      <c r="AG16" s="184"/>
      <c r="AH16" s="184">
        <f>IF(AE16=0,0,IF(COUNTIF($AE$11:AE15,AE16)=0,P16,0))</f>
        <v>266</v>
      </c>
      <c r="AI16" s="184">
        <f>IF(AF16=0,0,IF(COUNTIF($AF$11:AF15,AF16)=0,P16,0))</f>
        <v>0</v>
      </c>
      <c r="AJ16" s="184"/>
      <c r="AK16" s="183">
        <f t="shared" si="0"/>
        <v>543</v>
      </c>
      <c r="AL16" s="183">
        <f t="shared" si="7"/>
        <v>0</v>
      </c>
      <c r="AM16" s="184"/>
      <c r="AN16" s="184">
        <f>IF(COUNTIF($D$11:D15,D16)=0,M16,0)</f>
        <v>266</v>
      </c>
      <c r="AO16" s="184"/>
      <c r="AP16" s="184">
        <f t="shared" si="8"/>
        <v>0</v>
      </c>
      <c r="AQ16" s="184">
        <f t="shared" si="1"/>
        <v>0</v>
      </c>
      <c r="AS16" s="27">
        <f t="shared" si="9"/>
        <v>0</v>
      </c>
      <c r="AU16" s="184">
        <f>IF(AE16=0,0,IF(COUNTIF($AE$11:AE15,AE16)=0,S16,0))</f>
        <v>8</v>
      </c>
      <c r="AV16" s="185">
        <f t="shared" si="10"/>
        <v>0</v>
      </c>
      <c r="AX16" s="27">
        <f t="shared" si="11"/>
        <v>0</v>
      </c>
      <c r="AY16" s="27">
        <f t="shared" si="12"/>
        <v>0</v>
      </c>
      <c r="BA16" s="27">
        <f t="shared" si="13"/>
        <v>0</v>
      </c>
      <c r="BB16" s="27">
        <f t="shared" si="14"/>
        <v>0</v>
      </c>
      <c r="BD16" s="27">
        <f t="shared" si="15"/>
        <v>0</v>
      </c>
      <c r="BE16" s="27">
        <f t="shared" si="16"/>
        <v>0</v>
      </c>
      <c r="BG16" s="186">
        <f t="shared" si="2"/>
        <v>0</v>
      </c>
      <c r="BH16" s="186">
        <f t="shared" si="2"/>
        <v>0</v>
      </c>
    </row>
    <row r="17" spans="1:60" ht="49.5" x14ac:dyDescent="0.3">
      <c r="A17" s="182">
        <v>7</v>
      </c>
      <c r="B17" s="182" t="s">
        <v>145</v>
      </c>
      <c r="C17" s="182" t="s">
        <v>125</v>
      </c>
      <c r="D17" s="182" t="s">
        <v>108</v>
      </c>
      <c r="E17" s="182" t="s">
        <v>134</v>
      </c>
      <c r="F17" s="182" t="s">
        <v>375</v>
      </c>
      <c r="G17" s="182" t="s">
        <v>376</v>
      </c>
      <c r="H17" s="182" t="s">
        <v>78</v>
      </c>
      <c r="I17" s="182">
        <v>7</v>
      </c>
      <c r="J17" s="182" t="s">
        <v>212</v>
      </c>
      <c r="K17" s="182">
        <v>0</v>
      </c>
      <c r="L17" s="182">
        <v>0</v>
      </c>
      <c r="M17" s="182">
        <v>988</v>
      </c>
      <c r="N17" s="182">
        <v>0</v>
      </c>
      <c r="O17" s="182">
        <v>0</v>
      </c>
      <c r="P17" s="182">
        <v>988</v>
      </c>
      <c r="Q17" s="182">
        <v>0</v>
      </c>
      <c r="R17" s="182">
        <v>0</v>
      </c>
      <c r="S17" s="182">
        <v>11</v>
      </c>
      <c r="T17" s="182">
        <v>977</v>
      </c>
      <c r="U17" s="182">
        <v>0</v>
      </c>
      <c r="V17" s="182">
        <v>1530</v>
      </c>
      <c r="W17" s="182"/>
      <c r="X17" s="182" t="s">
        <v>229</v>
      </c>
      <c r="Y17" s="182" t="s">
        <v>116</v>
      </c>
      <c r="Z17" s="182" t="s">
        <v>138</v>
      </c>
      <c r="AA17" s="182">
        <v>0</v>
      </c>
      <c r="AB17" s="183">
        <f t="shared" si="3"/>
        <v>7</v>
      </c>
      <c r="AC17" s="183">
        <f t="shared" si="4"/>
        <v>0</v>
      </c>
      <c r="AD17" s="184"/>
      <c r="AE17" s="184" t="str">
        <f t="shared" si="5"/>
        <v>ПС "Тавричанка" Ф-12</v>
      </c>
      <c r="AF17" s="184">
        <f t="shared" si="6"/>
        <v>0</v>
      </c>
      <c r="AG17" s="184"/>
      <c r="AH17" s="184">
        <f>IF(AE17=0,0,IF(COUNTIF($AE$11:AE16,AE17)=0,P17,0))</f>
        <v>988</v>
      </c>
      <c r="AI17" s="184">
        <f>IF(AF17=0,0,IF(COUNTIF($AF$11:AF16,AF17)=0,P17,0))</f>
        <v>0</v>
      </c>
      <c r="AJ17" s="184"/>
      <c r="AK17" s="183">
        <f t="shared" si="0"/>
        <v>1530</v>
      </c>
      <c r="AL17" s="183">
        <f t="shared" si="7"/>
        <v>0</v>
      </c>
      <c r="AM17" s="184"/>
      <c r="AN17" s="184">
        <f>IF(COUNTIF($D$11:D16,D17)=0,M17,0)</f>
        <v>988</v>
      </c>
      <c r="AO17" s="184"/>
      <c r="AP17" s="184">
        <f t="shared" si="8"/>
        <v>0</v>
      </c>
      <c r="AQ17" s="184">
        <f t="shared" si="1"/>
        <v>0</v>
      </c>
      <c r="AS17" s="27">
        <f t="shared" si="9"/>
        <v>0</v>
      </c>
      <c r="AU17" s="184">
        <f>IF(AE17=0,0,IF(COUNTIF($AE$11:AE16,AE17)=0,S17,0))</f>
        <v>11</v>
      </c>
      <c r="AV17" s="185">
        <f t="shared" si="10"/>
        <v>0</v>
      </c>
      <c r="AX17" s="27">
        <f t="shared" si="11"/>
        <v>0</v>
      </c>
      <c r="AY17" s="27">
        <f t="shared" si="12"/>
        <v>0</v>
      </c>
      <c r="BA17" s="27">
        <f t="shared" si="13"/>
        <v>0</v>
      </c>
      <c r="BB17" s="27">
        <f t="shared" si="14"/>
        <v>0</v>
      </c>
      <c r="BD17" s="27">
        <f t="shared" si="15"/>
        <v>0</v>
      </c>
      <c r="BE17" s="27">
        <f t="shared" si="16"/>
        <v>0</v>
      </c>
      <c r="BG17" s="186">
        <f t="shared" si="2"/>
        <v>0</v>
      </c>
      <c r="BH17" s="186">
        <f t="shared" si="2"/>
        <v>0</v>
      </c>
    </row>
    <row r="18" spans="1:60" ht="49.5" x14ac:dyDescent="0.3">
      <c r="A18" s="182">
        <v>8</v>
      </c>
      <c r="B18" s="182" t="s">
        <v>145</v>
      </c>
      <c r="C18" s="182" t="s">
        <v>114</v>
      </c>
      <c r="D18" s="182" t="s">
        <v>101</v>
      </c>
      <c r="E18" s="182" t="s">
        <v>134</v>
      </c>
      <c r="F18" s="182" t="s">
        <v>377</v>
      </c>
      <c r="G18" s="182" t="s">
        <v>378</v>
      </c>
      <c r="H18" s="182" t="s">
        <v>78</v>
      </c>
      <c r="I18" s="182">
        <v>0.23</v>
      </c>
      <c r="J18" s="182" t="s">
        <v>306</v>
      </c>
      <c r="K18" s="182">
        <v>0</v>
      </c>
      <c r="L18" s="182">
        <v>0</v>
      </c>
      <c r="M18" s="182">
        <v>639</v>
      </c>
      <c r="N18" s="182">
        <v>0</v>
      </c>
      <c r="O18" s="182">
        <v>0</v>
      </c>
      <c r="P18" s="182">
        <v>639</v>
      </c>
      <c r="Q18" s="182">
        <v>0</v>
      </c>
      <c r="R18" s="182">
        <v>0</v>
      </c>
      <c r="S18" s="182">
        <v>5</v>
      </c>
      <c r="T18" s="182">
        <v>634</v>
      </c>
      <c r="U18" s="182">
        <v>0</v>
      </c>
      <c r="V18" s="182">
        <v>1744</v>
      </c>
      <c r="W18" s="182"/>
      <c r="X18" s="182" t="s">
        <v>379</v>
      </c>
      <c r="Y18" s="182" t="s">
        <v>119</v>
      </c>
      <c r="Z18" s="182" t="s">
        <v>117</v>
      </c>
      <c r="AA18" s="182">
        <v>0</v>
      </c>
      <c r="AB18" s="183">
        <f t="shared" si="3"/>
        <v>0.23</v>
      </c>
      <c r="AC18" s="183">
        <f t="shared" si="4"/>
        <v>0</v>
      </c>
      <c r="AD18" s="184"/>
      <c r="AE18" s="184" t="str">
        <f t="shared" si="5"/>
        <v>ПС "Тавричанка" Ф-13</v>
      </c>
      <c r="AF18" s="184">
        <f t="shared" si="6"/>
        <v>0</v>
      </c>
      <c r="AG18" s="184"/>
      <c r="AH18" s="184">
        <f>IF(AE18=0,0,IF(COUNTIF($AE$11:AE17,AE18)=0,P18,0))</f>
        <v>639</v>
      </c>
      <c r="AI18" s="184">
        <f>IF(AF18=0,0,IF(COUNTIF(#REF!,AF18)=0,P18,0))</f>
        <v>0</v>
      </c>
      <c r="AJ18" s="184"/>
      <c r="AK18" s="183">
        <f t="shared" si="0"/>
        <v>1744</v>
      </c>
      <c r="AL18" s="183">
        <f t="shared" si="7"/>
        <v>0</v>
      </c>
      <c r="AM18" s="184"/>
      <c r="AN18" s="184">
        <f>IF(COUNTIF($D$11:D17,D18)=0,M18,0)</f>
        <v>639</v>
      </c>
      <c r="AO18" s="184"/>
      <c r="AP18" s="184">
        <f t="shared" si="8"/>
        <v>0</v>
      </c>
      <c r="AQ18" s="184">
        <f t="shared" si="1"/>
        <v>0</v>
      </c>
      <c r="AS18" s="27">
        <f t="shared" si="9"/>
        <v>0</v>
      </c>
      <c r="AU18" s="184">
        <f>IF(AE18=0,0,IF(COUNTIF($AE$11:AE17,AE18)=0,S18,0))</f>
        <v>5</v>
      </c>
      <c r="AV18" s="185">
        <f t="shared" si="10"/>
        <v>0</v>
      </c>
      <c r="AX18" s="27">
        <f t="shared" si="11"/>
        <v>0</v>
      </c>
      <c r="AY18" s="27">
        <f t="shared" si="12"/>
        <v>0</v>
      </c>
      <c r="BA18" s="27">
        <f t="shared" si="13"/>
        <v>0</v>
      </c>
      <c r="BB18" s="27">
        <f t="shared" si="14"/>
        <v>0</v>
      </c>
      <c r="BD18" s="27">
        <f t="shared" si="15"/>
        <v>0</v>
      </c>
      <c r="BE18" s="27">
        <f t="shared" si="16"/>
        <v>0</v>
      </c>
      <c r="BG18" s="186">
        <f t="shared" si="2"/>
        <v>0</v>
      </c>
      <c r="BH18" s="186">
        <f t="shared" si="2"/>
        <v>0</v>
      </c>
    </row>
    <row r="19" spans="1:60" ht="49.5" x14ac:dyDescent="0.3">
      <c r="A19" s="182">
        <v>9</v>
      </c>
      <c r="B19" s="182" t="s">
        <v>145</v>
      </c>
      <c r="C19" s="182" t="s">
        <v>114</v>
      </c>
      <c r="D19" s="182" t="s">
        <v>103</v>
      </c>
      <c r="E19" s="182" t="s">
        <v>136</v>
      </c>
      <c r="F19" s="182" t="s">
        <v>380</v>
      </c>
      <c r="G19" s="182" t="s">
        <v>381</v>
      </c>
      <c r="H19" s="182" t="s">
        <v>78</v>
      </c>
      <c r="I19" s="182">
        <v>2.25</v>
      </c>
      <c r="J19" s="182" t="s">
        <v>219</v>
      </c>
      <c r="K19" s="182">
        <v>0</v>
      </c>
      <c r="L19" s="182">
        <v>0</v>
      </c>
      <c r="M19" s="182">
        <v>161</v>
      </c>
      <c r="N19" s="182">
        <v>0</v>
      </c>
      <c r="O19" s="182">
        <v>0</v>
      </c>
      <c r="P19" s="182">
        <v>161</v>
      </c>
      <c r="Q19" s="182">
        <v>0</v>
      </c>
      <c r="R19" s="182">
        <v>0</v>
      </c>
      <c r="S19" s="182">
        <v>8</v>
      </c>
      <c r="T19" s="182">
        <v>153</v>
      </c>
      <c r="U19" s="182">
        <v>0</v>
      </c>
      <c r="V19" s="182">
        <v>650</v>
      </c>
      <c r="W19" s="182"/>
      <c r="X19" s="182" t="s">
        <v>379</v>
      </c>
      <c r="Y19" s="182" t="s">
        <v>119</v>
      </c>
      <c r="Z19" s="182" t="s">
        <v>117</v>
      </c>
      <c r="AA19" s="182">
        <v>0</v>
      </c>
      <c r="AB19" s="183">
        <f t="shared" si="3"/>
        <v>2.25</v>
      </c>
      <c r="AC19" s="183">
        <f t="shared" si="4"/>
        <v>0</v>
      </c>
      <c r="AD19" s="184"/>
      <c r="AE19" s="184" t="str">
        <f t="shared" si="5"/>
        <v>ПС "Посьет" Ф-3</v>
      </c>
      <c r="AF19" s="184">
        <f t="shared" si="6"/>
        <v>0</v>
      </c>
      <c r="AG19" s="184"/>
      <c r="AH19" s="184">
        <f>IF(AE19=0,0,IF(COUNTIF($AE$11:AE18,AE19)=0,P19,0))</f>
        <v>161</v>
      </c>
      <c r="AI19" s="184">
        <f>IF(AF19=0,0,IF(COUNTIF($AF$11:AF18,AF19)=0,P19,0))</f>
        <v>0</v>
      </c>
      <c r="AJ19" s="184"/>
      <c r="AK19" s="183">
        <f t="shared" si="0"/>
        <v>650</v>
      </c>
      <c r="AL19" s="183">
        <f t="shared" si="7"/>
        <v>0</v>
      </c>
      <c r="AM19" s="184"/>
      <c r="AN19" s="184">
        <f>IF(COUNTIF($D$11:D18,D19)=0,M19,0)</f>
        <v>161</v>
      </c>
      <c r="AO19" s="184"/>
      <c r="AP19" s="184">
        <f t="shared" si="8"/>
        <v>0</v>
      </c>
      <c r="AQ19" s="184">
        <f t="shared" si="1"/>
        <v>0</v>
      </c>
      <c r="AS19" s="27">
        <f t="shared" si="9"/>
        <v>0</v>
      </c>
      <c r="AU19" s="184">
        <f>IF(AE19=0,0,IF(COUNTIF($AE$11:AE18,AE19)=0,S19,0))</f>
        <v>8</v>
      </c>
      <c r="AV19" s="185">
        <f t="shared" si="10"/>
        <v>0</v>
      </c>
      <c r="AX19" s="27">
        <f t="shared" si="11"/>
        <v>0</v>
      </c>
      <c r="AY19" s="27">
        <f t="shared" si="12"/>
        <v>0</v>
      </c>
      <c r="BA19" s="27">
        <f t="shared" si="13"/>
        <v>0</v>
      </c>
      <c r="BB19" s="27">
        <f t="shared" si="14"/>
        <v>0</v>
      </c>
      <c r="BD19" s="27">
        <f t="shared" si="15"/>
        <v>0</v>
      </c>
      <c r="BE19" s="27">
        <f t="shared" si="16"/>
        <v>0</v>
      </c>
      <c r="BG19" s="186">
        <f t="shared" si="2"/>
        <v>0</v>
      </c>
      <c r="BH19" s="186">
        <f t="shared" si="2"/>
        <v>0</v>
      </c>
    </row>
    <row r="20" spans="1:60" ht="49.5" x14ac:dyDescent="0.3">
      <c r="A20" s="182">
        <v>10</v>
      </c>
      <c r="B20" s="182" t="s">
        <v>145</v>
      </c>
      <c r="C20" s="182" t="s">
        <v>114</v>
      </c>
      <c r="D20" s="182" t="s">
        <v>129</v>
      </c>
      <c r="E20" s="182" t="s">
        <v>134</v>
      </c>
      <c r="F20" s="182" t="s">
        <v>382</v>
      </c>
      <c r="G20" s="182" t="s">
        <v>383</v>
      </c>
      <c r="H20" s="182" t="s">
        <v>78</v>
      </c>
      <c r="I20" s="182">
        <v>0.75</v>
      </c>
      <c r="J20" s="182" t="s">
        <v>306</v>
      </c>
      <c r="K20" s="182">
        <v>0</v>
      </c>
      <c r="L20" s="182">
        <v>0</v>
      </c>
      <c r="M20" s="182">
        <v>80</v>
      </c>
      <c r="N20" s="182">
        <v>0</v>
      </c>
      <c r="O20" s="182">
        <v>0</v>
      </c>
      <c r="P20" s="182">
        <v>80</v>
      </c>
      <c r="Q20" s="182">
        <v>0</v>
      </c>
      <c r="R20" s="182">
        <v>0</v>
      </c>
      <c r="S20" s="182">
        <v>0</v>
      </c>
      <c r="T20" s="182">
        <v>80</v>
      </c>
      <c r="U20" s="182">
        <v>0</v>
      </c>
      <c r="V20" s="182">
        <v>653</v>
      </c>
      <c r="W20" s="182"/>
      <c r="X20" s="182" t="s">
        <v>384</v>
      </c>
      <c r="Y20" s="182" t="s">
        <v>119</v>
      </c>
      <c r="Z20" s="182" t="s">
        <v>117</v>
      </c>
      <c r="AA20" s="182">
        <v>0</v>
      </c>
      <c r="AB20" s="183">
        <f t="shared" si="3"/>
        <v>0.75</v>
      </c>
      <c r="AC20" s="183">
        <f t="shared" si="4"/>
        <v>0</v>
      </c>
      <c r="AD20" s="184"/>
      <c r="AE20" s="184" t="str">
        <f t="shared" si="5"/>
        <v>ПС "Тавричанка" Ф-7</v>
      </c>
      <c r="AF20" s="184">
        <f t="shared" si="6"/>
        <v>0</v>
      </c>
      <c r="AG20" s="184"/>
      <c r="AH20" s="184">
        <f>IF(AE20=0,0,IF(COUNTIF($AE$11:AE19,AE20)=0,P20,0))</f>
        <v>80</v>
      </c>
      <c r="AI20" s="184">
        <f>IF(AF20=0,0,IF(COUNTIF($AF$11:AF19,AF20)=0,P20,0))</f>
        <v>0</v>
      </c>
      <c r="AJ20" s="184"/>
      <c r="AK20" s="183">
        <f t="shared" si="0"/>
        <v>653</v>
      </c>
      <c r="AL20" s="183">
        <f t="shared" si="7"/>
        <v>0</v>
      </c>
      <c r="AM20" s="184"/>
      <c r="AN20" s="184">
        <f>IF(COUNTIF($D$11:D19,D20)=0,M20,0)</f>
        <v>80</v>
      </c>
      <c r="AO20" s="184"/>
      <c r="AP20" s="184">
        <f t="shared" si="8"/>
        <v>0</v>
      </c>
      <c r="AQ20" s="184">
        <f t="shared" si="1"/>
        <v>0</v>
      </c>
      <c r="AS20" s="27">
        <f t="shared" si="9"/>
        <v>0</v>
      </c>
      <c r="AU20" s="184">
        <f>IF(AE20=0,0,IF(COUNTIF($AE$11:AE19,AE20)=0,S20,0))</f>
        <v>0</v>
      </c>
      <c r="AV20" s="185">
        <f t="shared" si="10"/>
        <v>0</v>
      </c>
      <c r="AX20" s="27">
        <f t="shared" si="11"/>
        <v>0</v>
      </c>
      <c r="AY20" s="27">
        <f t="shared" si="12"/>
        <v>0</v>
      </c>
      <c r="BA20" s="27">
        <f t="shared" si="13"/>
        <v>0</v>
      </c>
      <c r="BB20" s="27">
        <f t="shared" si="14"/>
        <v>0</v>
      </c>
      <c r="BD20" s="27">
        <f t="shared" si="15"/>
        <v>0</v>
      </c>
      <c r="BE20" s="27">
        <f t="shared" si="16"/>
        <v>0</v>
      </c>
      <c r="BG20" s="186">
        <f t="shared" si="2"/>
        <v>0</v>
      </c>
      <c r="BH20" s="186">
        <f t="shared" si="2"/>
        <v>0</v>
      </c>
    </row>
    <row r="21" spans="1:60" ht="49.5" x14ac:dyDescent="0.3">
      <c r="A21" s="182">
        <v>11</v>
      </c>
      <c r="B21" s="182" t="s">
        <v>145</v>
      </c>
      <c r="C21" s="182" t="s">
        <v>114</v>
      </c>
      <c r="D21" s="182" t="s">
        <v>385</v>
      </c>
      <c r="E21" s="182" t="s">
        <v>134</v>
      </c>
      <c r="F21" s="182" t="s">
        <v>386</v>
      </c>
      <c r="G21" s="182" t="s">
        <v>387</v>
      </c>
      <c r="H21" s="182" t="s">
        <v>78</v>
      </c>
      <c r="I21" s="182">
        <v>0.57999999999999996</v>
      </c>
      <c r="J21" s="182" t="s">
        <v>306</v>
      </c>
      <c r="K21" s="182">
        <v>0</v>
      </c>
      <c r="L21" s="182">
        <v>0</v>
      </c>
      <c r="M21" s="182">
        <v>153</v>
      </c>
      <c r="N21" s="182">
        <v>0</v>
      </c>
      <c r="O21" s="182">
        <v>0</v>
      </c>
      <c r="P21" s="182">
        <v>153</v>
      </c>
      <c r="Q21" s="182">
        <v>0</v>
      </c>
      <c r="R21" s="182">
        <v>0</v>
      </c>
      <c r="S21" s="182">
        <v>9</v>
      </c>
      <c r="T21" s="182">
        <v>144</v>
      </c>
      <c r="U21" s="182">
        <v>0</v>
      </c>
      <c r="V21" s="182">
        <v>876</v>
      </c>
      <c r="W21" s="182"/>
      <c r="X21" s="182" t="s">
        <v>384</v>
      </c>
      <c r="Y21" s="182" t="s">
        <v>119</v>
      </c>
      <c r="Z21" s="182" t="s">
        <v>117</v>
      </c>
      <c r="AA21" s="182">
        <v>0</v>
      </c>
      <c r="AB21" s="183">
        <f t="shared" si="3"/>
        <v>0.57999999999999996</v>
      </c>
      <c r="AC21" s="183">
        <f t="shared" si="4"/>
        <v>0</v>
      </c>
      <c r="AD21" s="184"/>
      <c r="AE21" s="184" t="str">
        <f t="shared" si="5"/>
        <v>ПС "Тавричанка" Ф-11</v>
      </c>
      <c r="AF21" s="184">
        <f t="shared" si="6"/>
        <v>0</v>
      </c>
      <c r="AG21" s="184"/>
      <c r="AH21" s="184">
        <f>IF(AE21=0,0,IF(COUNTIF($AE$11:AE20,AE21)=0,P21,0))</f>
        <v>153</v>
      </c>
      <c r="AI21" s="184">
        <f>IF(AF21=0,0,IF(COUNTIF($AF$11:AF20,AF21)=0,P21,0))</f>
        <v>0</v>
      </c>
      <c r="AJ21" s="184"/>
      <c r="AK21" s="183">
        <f t="shared" si="0"/>
        <v>876</v>
      </c>
      <c r="AL21" s="183">
        <f t="shared" si="7"/>
        <v>0</v>
      </c>
      <c r="AM21" s="184"/>
      <c r="AN21" s="184">
        <f>IF(COUNTIF($D$11:D20,D21)=0,M21,0)</f>
        <v>153</v>
      </c>
      <c r="AO21" s="184"/>
      <c r="AP21" s="184">
        <f t="shared" si="8"/>
        <v>0</v>
      </c>
      <c r="AQ21" s="184">
        <f t="shared" si="1"/>
        <v>0</v>
      </c>
      <c r="AS21" s="27">
        <f t="shared" si="9"/>
        <v>0</v>
      </c>
      <c r="AU21" s="184">
        <f>IF(AE21=0,0,IF(COUNTIF($AE$11:AE20,AE21)=0,S21,0))</f>
        <v>9</v>
      </c>
      <c r="AV21" s="185">
        <f t="shared" si="10"/>
        <v>0</v>
      </c>
      <c r="AX21" s="27">
        <f t="shared" si="11"/>
        <v>0</v>
      </c>
      <c r="AY21" s="27">
        <f t="shared" si="12"/>
        <v>0</v>
      </c>
      <c r="BA21" s="27">
        <f t="shared" si="13"/>
        <v>0</v>
      </c>
      <c r="BB21" s="27">
        <f t="shared" si="14"/>
        <v>0</v>
      </c>
      <c r="BD21" s="27">
        <f t="shared" si="15"/>
        <v>0</v>
      </c>
      <c r="BE21" s="27">
        <f t="shared" si="16"/>
        <v>0</v>
      </c>
      <c r="BG21" s="186">
        <f t="shared" si="2"/>
        <v>0</v>
      </c>
      <c r="BH21" s="186">
        <f t="shared" si="2"/>
        <v>0</v>
      </c>
    </row>
    <row r="22" spans="1:60" ht="66" x14ac:dyDescent="0.3">
      <c r="A22" s="182">
        <v>12</v>
      </c>
      <c r="B22" s="182" t="s">
        <v>145</v>
      </c>
      <c r="C22" s="182" t="s">
        <v>114</v>
      </c>
      <c r="D22" s="182" t="s">
        <v>105</v>
      </c>
      <c r="E22" s="182" t="s">
        <v>134</v>
      </c>
      <c r="F22" s="182" t="s">
        <v>388</v>
      </c>
      <c r="G22" s="182" t="s">
        <v>389</v>
      </c>
      <c r="H22" s="182" t="s">
        <v>78</v>
      </c>
      <c r="I22" s="182">
        <v>3.92</v>
      </c>
      <c r="J22" s="182" t="s">
        <v>212</v>
      </c>
      <c r="K22" s="182">
        <v>0</v>
      </c>
      <c r="L22" s="182">
        <v>0</v>
      </c>
      <c r="M22" s="182">
        <v>509</v>
      </c>
      <c r="N22" s="182">
        <v>0</v>
      </c>
      <c r="O22" s="182">
        <v>0</v>
      </c>
      <c r="P22" s="182">
        <v>509</v>
      </c>
      <c r="Q22" s="182">
        <v>0</v>
      </c>
      <c r="R22" s="182">
        <v>0</v>
      </c>
      <c r="S22" s="182">
        <v>21</v>
      </c>
      <c r="T22" s="182">
        <v>488</v>
      </c>
      <c r="U22" s="182">
        <v>0</v>
      </c>
      <c r="V22" s="182">
        <v>1200</v>
      </c>
      <c r="W22" s="182"/>
      <c r="X22" s="182" t="s">
        <v>229</v>
      </c>
      <c r="Y22" s="182" t="s">
        <v>127</v>
      </c>
      <c r="Z22" s="182" t="s">
        <v>117</v>
      </c>
      <c r="AA22" s="182">
        <v>0</v>
      </c>
      <c r="AB22" s="183">
        <f t="shared" si="3"/>
        <v>3.92</v>
      </c>
      <c r="AC22" s="183">
        <f t="shared" si="4"/>
        <v>0</v>
      </c>
      <c r="AD22" s="184"/>
      <c r="AE22" s="184" t="str">
        <f t="shared" si="5"/>
        <v>ПС "Надеждинская" Ф-1</v>
      </c>
      <c r="AF22" s="184">
        <f t="shared" si="6"/>
        <v>0</v>
      </c>
      <c r="AG22" s="184"/>
      <c r="AH22" s="184">
        <f>IF(AE22=0,0,IF(COUNTIF($AE$11:AE21,AE22)=0,P22,0))</f>
        <v>509</v>
      </c>
      <c r="AI22" s="184">
        <f>IF(AF22=0,0,IF(COUNTIF($AF$11:AF21,AF22)=0,P22,0))</f>
        <v>0</v>
      </c>
      <c r="AJ22" s="184"/>
      <c r="AK22" s="183">
        <f t="shared" si="0"/>
        <v>1200</v>
      </c>
      <c r="AL22" s="183">
        <f t="shared" si="7"/>
        <v>0</v>
      </c>
      <c r="AM22" s="184"/>
      <c r="AN22" s="184">
        <f>IF(COUNTIF($D$11:D21,D22)=0,M22,0)</f>
        <v>509</v>
      </c>
      <c r="AO22" s="184"/>
      <c r="AP22" s="184">
        <f t="shared" si="8"/>
        <v>0</v>
      </c>
      <c r="AQ22" s="184">
        <f t="shared" si="1"/>
        <v>0</v>
      </c>
      <c r="AS22" s="27">
        <f t="shared" si="9"/>
        <v>0</v>
      </c>
      <c r="AU22" s="184">
        <f>IF(AE22=0,0,IF(COUNTIF($AE$11:AE21,AE22)=0,S22,0))</f>
        <v>21</v>
      </c>
      <c r="AV22" s="185">
        <f t="shared" si="10"/>
        <v>0</v>
      </c>
      <c r="AX22" s="27">
        <f t="shared" si="11"/>
        <v>0</v>
      </c>
      <c r="AY22" s="27">
        <f t="shared" si="12"/>
        <v>0</v>
      </c>
      <c r="BA22" s="27">
        <f t="shared" si="13"/>
        <v>0</v>
      </c>
      <c r="BB22" s="27">
        <f t="shared" si="14"/>
        <v>0</v>
      </c>
      <c r="BD22" s="27">
        <f t="shared" si="15"/>
        <v>0</v>
      </c>
      <c r="BE22" s="27">
        <f t="shared" si="16"/>
        <v>0</v>
      </c>
      <c r="BG22" s="186">
        <f t="shared" si="2"/>
        <v>0</v>
      </c>
      <c r="BH22" s="186">
        <f t="shared" si="2"/>
        <v>0</v>
      </c>
    </row>
    <row r="23" spans="1:60" ht="49.5" x14ac:dyDescent="0.3">
      <c r="A23" s="182">
        <v>13</v>
      </c>
      <c r="B23" s="182" t="s">
        <v>145</v>
      </c>
      <c r="C23" s="182" t="s">
        <v>114</v>
      </c>
      <c r="D23" s="182" t="s">
        <v>390</v>
      </c>
      <c r="E23" s="182" t="s">
        <v>136</v>
      </c>
      <c r="F23" s="182" t="s">
        <v>391</v>
      </c>
      <c r="G23" s="182" t="s">
        <v>392</v>
      </c>
      <c r="H23" s="182" t="s">
        <v>78</v>
      </c>
      <c r="I23" s="182">
        <v>1.5</v>
      </c>
      <c r="J23" s="182" t="s">
        <v>143</v>
      </c>
      <c r="K23" s="182">
        <v>0</v>
      </c>
      <c r="L23" s="182">
        <v>0</v>
      </c>
      <c r="M23" s="182">
        <v>235</v>
      </c>
      <c r="N23" s="182">
        <v>0</v>
      </c>
      <c r="O23" s="182">
        <v>0</v>
      </c>
      <c r="P23" s="182">
        <v>235</v>
      </c>
      <c r="Q23" s="182">
        <v>0</v>
      </c>
      <c r="R23" s="182">
        <v>0</v>
      </c>
      <c r="S23" s="182">
        <v>15</v>
      </c>
      <c r="T23" s="182">
        <v>220</v>
      </c>
      <c r="U23" s="182">
        <v>0</v>
      </c>
      <c r="V23" s="182">
        <v>630</v>
      </c>
      <c r="W23" s="182"/>
      <c r="X23" s="182" t="s">
        <v>229</v>
      </c>
      <c r="Y23" s="182" t="s">
        <v>119</v>
      </c>
      <c r="Z23" s="182" t="s">
        <v>117</v>
      </c>
      <c r="AA23" s="182">
        <v>1</v>
      </c>
      <c r="AB23" s="183">
        <f t="shared" si="3"/>
        <v>0</v>
      </c>
      <c r="AC23" s="183">
        <f t="shared" si="4"/>
        <v>1.5</v>
      </c>
      <c r="AD23" s="184"/>
      <c r="AE23" s="184">
        <f t="shared" si="5"/>
        <v>0</v>
      </c>
      <c r="AF23" s="184" t="str">
        <f t="shared" si="6"/>
        <v>ПС Приморская ф-4</v>
      </c>
      <c r="AG23" s="184"/>
      <c r="AH23" s="184">
        <f>IF(AE23=0,0,IF(COUNTIF($AE$11:AE22,AE23)=0,P23,0))</f>
        <v>0</v>
      </c>
      <c r="AI23" s="184">
        <f>IF(AF23=0,0,IF(COUNTIF($AF$11:AF22,AF23)=0,P23,0))</f>
        <v>235</v>
      </c>
      <c r="AJ23" s="184"/>
      <c r="AK23" s="183">
        <f t="shared" si="0"/>
        <v>0</v>
      </c>
      <c r="AL23" s="183">
        <f t="shared" si="7"/>
        <v>630</v>
      </c>
      <c r="AM23" s="184"/>
      <c r="AN23" s="184">
        <f>IF(COUNTIF($D$11:D22,D23)=0,M23,0)</f>
        <v>235</v>
      </c>
      <c r="AO23" s="184"/>
      <c r="AP23" s="184">
        <f t="shared" si="8"/>
        <v>352.5</v>
      </c>
      <c r="AQ23" s="184">
        <f t="shared" si="1"/>
        <v>235</v>
      </c>
      <c r="AS23" s="27">
        <f t="shared" si="9"/>
        <v>945</v>
      </c>
      <c r="AU23" s="184">
        <f>IF(AE23=0,0,IF(COUNTIF($AE$11:AE22,AE23)=0,S23,0))</f>
        <v>0</v>
      </c>
      <c r="AV23" s="185">
        <f t="shared" si="10"/>
        <v>15</v>
      </c>
      <c r="AX23" s="27">
        <f t="shared" si="11"/>
        <v>0</v>
      </c>
      <c r="AY23" s="27">
        <f t="shared" si="12"/>
        <v>0</v>
      </c>
      <c r="BA23" s="27">
        <f t="shared" si="13"/>
        <v>22.5</v>
      </c>
      <c r="BB23" s="27">
        <f t="shared" si="14"/>
        <v>15</v>
      </c>
      <c r="BD23" s="27">
        <f t="shared" si="15"/>
        <v>330</v>
      </c>
      <c r="BE23" s="27">
        <f t="shared" si="16"/>
        <v>220</v>
      </c>
      <c r="BG23" s="186">
        <f t="shared" si="2"/>
        <v>352.5</v>
      </c>
      <c r="BH23" s="186">
        <f t="shared" si="2"/>
        <v>235</v>
      </c>
    </row>
    <row r="24" spans="1:60" ht="49.5" x14ac:dyDescent="0.3">
      <c r="A24" s="182">
        <v>14</v>
      </c>
      <c r="B24" s="182" t="s">
        <v>145</v>
      </c>
      <c r="C24" s="182" t="s">
        <v>114</v>
      </c>
      <c r="D24" s="182" t="s">
        <v>110</v>
      </c>
      <c r="E24" s="182" t="s">
        <v>136</v>
      </c>
      <c r="F24" s="182" t="s">
        <v>393</v>
      </c>
      <c r="G24" s="182" t="s">
        <v>394</v>
      </c>
      <c r="H24" s="182" t="s">
        <v>78</v>
      </c>
      <c r="I24" s="182">
        <v>0.38</v>
      </c>
      <c r="J24" s="182" t="s">
        <v>143</v>
      </c>
      <c r="K24" s="182">
        <v>0</v>
      </c>
      <c r="L24" s="182">
        <v>0</v>
      </c>
      <c r="M24" s="182">
        <v>87</v>
      </c>
      <c r="N24" s="182">
        <v>0</v>
      </c>
      <c r="O24" s="182">
        <v>0</v>
      </c>
      <c r="P24" s="182">
        <v>87</v>
      </c>
      <c r="Q24" s="182">
        <v>0</v>
      </c>
      <c r="R24" s="182">
        <v>0</v>
      </c>
      <c r="S24" s="182">
        <v>9</v>
      </c>
      <c r="T24" s="182">
        <v>78</v>
      </c>
      <c r="U24" s="182">
        <v>0</v>
      </c>
      <c r="V24" s="182">
        <v>1100</v>
      </c>
      <c r="W24" s="182"/>
      <c r="X24" s="182" t="s">
        <v>229</v>
      </c>
      <c r="Y24" s="182" t="s">
        <v>126</v>
      </c>
      <c r="Z24" s="182" t="s">
        <v>395</v>
      </c>
      <c r="AA24" s="182">
        <v>0</v>
      </c>
      <c r="AB24" s="183">
        <f t="shared" si="3"/>
        <v>0.38</v>
      </c>
      <c r="AC24" s="183">
        <f t="shared" si="4"/>
        <v>0</v>
      </c>
      <c r="AD24" s="184"/>
      <c r="AE24" s="184" t="str">
        <f t="shared" si="5"/>
        <v>ПС "Славянка" Ф-20</v>
      </c>
      <c r="AF24" s="184">
        <f t="shared" si="6"/>
        <v>0</v>
      </c>
      <c r="AG24" s="184"/>
      <c r="AH24" s="184">
        <f>IF(AE24=0,0,IF(COUNTIF($AE$11:AE23,AE24)=0,P24,0))</f>
        <v>87</v>
      </c>
      <c r="AI24" s="184">
        <f>IF(AF24=0,0,IF(COUNTIF($AF$11:AF23,AF24)=0,P24,0))</f>
        <v>0</v>
      </c>
      <c r="AJ24" s="184"/>
      <c r="AK24" s="183">
        <f t="shared" si="0"/>
        <v>1100</v>
      </c>
      <c r="AL24" s="183">
        <f t="shared" si="7"/>
        <v>0</v>
      </c>
      <c r="AM24" s="184"/>
      <c r="AN24" s="184">
        <f>IF(COUNTIF($D$11:D23,D24)=0,M24,0)</f>
        <v>87</v>
      </c>
      <c r="AO24" s="184"/>
      <c r="AP24" s="184">
        <f t="shared" si="8"/>
        <v>0</v>
      </c>
      <c r="AQ24" s="184">
        <f t="shared" si="1"/>
        <v>0</v>
      </c>
      <c r="AS24" s="27">
        <f t="shared" si="9"/>
        <v>0</v>
      </c>
      <c r="AU24" s="184">
        <f>IF(AE24=0,0,IF(COUNTIF($AE$11:AE23,AE24)=0,S24,0))</f>
        <v>9</v>
      </c>
      <c r="AV24" s="185">
        <f t="shared" si="10"/>
        <v>0</v>
      </c>
      <c r="AX24" s="27">
        <f t="shared" si="11"/>
        <v>0</v>
      </c>
      <c r="AY24" s="27">
        <f t="shared" si="12"/>
        <v>0</v>
      </c>
      <c r="BA24" s="27">
        <f t="shared" si="13"/>
        <v>0</v>
      </c>
      <c r="BB24" s="27">
        <f t="shared" si="14"/>
        <v>0</v>
      </c>
      <c r="BD24" s="27">
        <f t="shared" si="15"/>
        <v>0</v>
      </c>
      <c r="BE24" s="27">
        <f t="shared" si="16"/>
        <v>0</v>
      </c>
      <c r="BG24" s="186">
        <f t="shared" si="2"/>
        <v>0</v>
      </c>
      <c r="BH24" s="186">
        <f t="shared" si="2"/>
        <v>0</v>
      </c>
    </row>
    <row r="25" spans="1:60" ht="49.5" x14ac:dyDescent="0.3">
      <c r="A25" s="182">
        <v>15</v>
      </c>
      <c r="B25" s="182" t="s">
        <v>145</v>
      </c>
      <c r="C25" s="182" t="s">
        <v>114</v>
      </c>
      <c r="D25" s="182" t="s">
        <v>337</v>
      </c>
      <c r="E25" s="182" t="s">
        <v>134</v>
      </c>
      <c r="F25" s="182" t="s">
        <v>396</v>
      </c>
      <c r="G25" s="182" t="s">
        <v>397</v>
      </c>
      <c r="H25" s="182" t="s">
        <v>78</v>
      </c>
      <c r="I25" s="182">
        <v>2</v>
      </c>
      <c r="J25" s="182" t="s">
        <v>282</v>
      </c>
      <c r="K25" s="182">
        <v>0</v>
      </c>
      <c r="L25" s="182">
        <v>0</v>
      </c>
      <c r="M25" s="182">
        <v>25</v>
      </c>
      <c r="N25" s="182">
        <v>0</v>
      </c>
      <c r="O25" s="182">
        <v>0</v>
      </c>
      <c r="P25" s="182">
        <v>25</v>
      </c>
      <c r="Q25" s="182">
        <v>0</v>
      </c>
      <c r="R25" s="182">
        <v>0</v>
      </c>
      <c r="S25" s="182">
        <v>5</v>
      </c>
      <c r="T25" s="182">
        <v>20</v>
      </c>
      <c r="U25" s="182">
        <v>0</v>
      </c>
      <c r="V25" s="182">
        <v>1250</v>
      </c>
      <c r="W25" s="182"/>
      <c r="X25" s="182" t="s">
        <v>283</v>
      </c>
      <c r="Y25" s="182" t="s">
        <v>126</v>
      </c>
      <c r="Z25" s="182" t="s">
        <v>395</v>
      </c>
      <c r="AA25" s="182">
        <v>1</v>
      </c>
      <c r="AB25" s="183">
        <f t="shared" si="3"/>
        <v>0</v>
      </c>
      <c r="AC25" s="183">
        <f t="shared" si="4"/>
        <v>2</v>
      </c>
      <c r="AD25" s="184"/>
      <c r="AE25" s="184">
        <f t="shared" si="5"/>
        <v>0</v>
      </c>
      <c r="AF25" s="184" t="str">
        <f t="shared" si="6"/>
        <v>ПС "Давыдовка" Ф-5</v>
      </c>
      <c r="AG25" s="184"/>
      <c r="AH25" s="184">
        <f>IF(AE25=0,0,IF(COUNTIF($AE$11:AE24,AE25)=0,P25,0))</f>
        <v>0</v>
      </c>
      <c r="AI25" s="184">
        <f>IF(AF25=0,0,IF(COUNTIF($AF$11:AF24,AF25)=0,P25,0))</f>
        <v>25</v>
      </c>
      <c r="AJ25" s="184"/>
      <c r="AK25" s="183">
        <f t="shared" si="0"/>
        <v>0</v>
      </c>
      <c r="AL25" s="183">
        <f t="shared" si="7"/>
        <v>1250</v>
      </c>
      <c r="AM25" s="184"/>
      <c r="AN25" s="184">
        <f>IF(COUNTIF($D$11:D24,D25)=0,M25,0)</f>
        <v>25</v>
      </c>
      <c r="AO25" s="184"/>
      <c r="AP25" s="184">
        <f t="shared" si="8"/>
        <v>50</v>
      </c>
      <c r="AQ25" s="184">
        <f t="shared" si="1"/>
        <v>25</v>
      </c>
      <c r="AS25" s="27">
        <f t="shared" si="9"/>
        <v>2500</v>
      </c>
      <c r="AU25" s="184">
        <f>IF(AE25=0,0,IF(COUNTIF($AE$11:AE24,AE25)=0,S25,0))</f>
        <v>0</v>
      </c>
      <c r="AV25" s="185">
        <f t="shared" si="10"/>
        <v>5</v>
      </c>
      <c r="AX25" s="27">
        <f t="shared" si="11"/>
        <v>0</v>
      </c>
      <c r="AY25" s="27">
        <f t="shared" si="12"/>
        <v>0</v>
      </c>
      <c r="BA25" s="27">
        <f t="shared" si="13"/>
        <v>10</v>
      </c>
      <c r="BB25" s="27">
        <f t="shared" si="14"/>
        <v>5</v>
      </c>
      <c r="BD25" s="27">
        <f t="shared" si="15"/>
        <v>40</v>
      </c>
      <c r="BE25" s="27">
        <f t="shared" si="16"/>
        <v>20</v>
      </c>
      <c r="BG25" s="186">
        <f t="shared" si="2"/>
        <v>50</v>
      </c>
      <c r="BH25" s="186">
        <f t="shared" si="2"/>
        <v>25</v>
      </c>
    </row>
    <row r="26" spans="1:60" ht="66" x14ac:dyDescent="0.3">
      <c r="A26" s="182">
        <v>16</v>
      </c>
      <c r="B26" s="182" t="s">
        <v>145</v>
      </c>
      <c r="C26" s="182" t="s">
        <v>114</v>
      </c>
      <c r="D26" s="182" t="s">
        <v>398</v>
      </c>
      <c r="E26" s="182" t="s">
        <v>134</v>
      </c>
      <c r="F26" s="182" t="s">
        <v>399</v>
      </c>
      <c r="G26" s="182" t="s">
        <v>400</v>
      </c>
      <c r="H26" s="182" t="s">
        <v>78</v>
      </c>
      <c r="I26" s="182">
        <v>2.97</v>
      </c>
      <c r="J26" s="182" t="s">
        <v>212</v>
      </c>
      <c r="K26" s="182">
        <v>0</v>
      </c>
      <c r="L26" s="182">
        <v>0</v>
      </c>
      <c r="M26" s="182">
        <v>125</v>
      </c>
      <c r="N26" s="182">
        <v>125</v>
      </c>
      <c r="O26" s="182">
        <v>0</v>
      </c>
      <c r="P26" s="182">
        <v>0</v>
      </c>
      <c r="Q26" s="182">
        <v>0</v>
      </c>
      <c r="R26" s="182">
        <v>0</v>
      </c>
      <c r="S26" s="182">
        <v>2</v>
      </c>
      <c r="T26" s="182">
        <v>123</v>
      </c>
      <c r="U26" s="182">
        <v>0</v>
      </c>
      <c r="V26" s="182">
        <v>950</v>
      </c>
      <c r="W26" s="182"/>
      <c r="X26" s="182" t="s">
        <v>401</v>
      </c>
      <c r="Y26" s="182" t="s">
        <v>126</v>
      </c>
      <c r="Z26" s="182" t="s">
        <v>117</v>
      </c>
      <c r="AA26" s="182">
        <v>0</v>
      </c>
      <c r="AB26" s="183">
        <f t="shared" si="3"/>
        <v>2.97</v>
      </c>
      <c r="AC26" s="183">
        <f t="shared" si="4"/>
        <v>0</v>
      </c>
      <c r="AD26" s="184"/>
      <c r="AE26" s="184" t="str">
        <f t="shared" si="5"/>
        <v>ПС СОЛОВЕЙ КЛЮЧ Ф6</v>
      </c>
      <c r="AF26" s="184">
        <f t="shared" si="6"/>
        <v>0</v>
      </c>
      <c r="AG26" s="184"/>
      <c r="AH26" s="184">
        <f>IF(AE26=0,0,IF(COUNTIF($AE$11:AE25,AE26)=0,P26,0))</f>
        <v>0</v>
      </c>
      <c r="AI26" s="184">
        <f>IF(AF26=0,0,IF(COUNTIF($AF$11:AF25,AF26)=0,P26,0))</f>
        <v>0</v>
      </c>
      <c r="AJ26" s="184"/>
      <c r="AK26" s="183">
        <f t="shared" si="0"/>
        <v>950</v>
      </c>
      <c r="AL26" s="183">
        <f t="shared" si="7"/>
        <v>0</v>
      </c>
      <c r="AM26" s="184"/>
      <c r="AN26" s="184">
        <f>IF(COUNTIF($D$11:D25,D26)=0,M26,0)</f>
        <v>125</v>
      </c>
      <c r="AO26" s="184"/>
      <c r="AP26" s="184">
        <f t="shared" si="8"/>
        <v>0</v>
      </c>
      <c r="AQ26" s="184">
        <f t="shared" si="1"/>
        <v>0</v>
      </c>
      <c r="AS26" s="27">
        <f t="shared" si="9"/>
        <v>0</v>
      </c>
      <c r="AU26" s="184">
        <f>IF(AE26=0,0,IF(COUNTIF($AE$11:AE25,AE26)=0,S26,0))</f>
        <v>2</v>
      </c>
      <c r="AV26" s="185">
        <f t="shared" si="10"/>
        <v>0</v>
      </c>
      <c r="AX26" s="27">
        <f t="shared" si="11"/>
        <v>0</v>
      </c>
      <c r="AY26" s="27">
        <f t="shared" si="12"/>
        <v>0</v>
      </c>
      <c r="BA26" s="27">
        <f t="shared" si="13"/>
        <v>0</v>
      </c>
      <c r="BB26" s="27">
        <f t="shared" si="14"/>
        <v>0</v>
      </c>
      <c r="BD26" s="27">
        <f t="shared" si="15"/>
        <v>0</v>
      </c>
      <c r="BE26" s="27">
        <f t="shared" si="16"/>
        <v>0</v>
      </c>
      <c r="BG26" s="186">
        <f t="shared" si="2"/>
        <v>0</v>
      </c>
      <c r="BH26" s="186">
        <f t="shared" si="2"/>
        <v>0</v>
      </c>
    </row>
    <row r="27" spans="1:60" ht="49.5" x14ac:dyDescent="0.3">
      <c r="A27" s="182">
        <v>17</v>
      </c>
      <c r="B27" s="182" t="s">
        <v>145</v>
      </c>
      <c r="C27" s="182" t="s">
        <v>114</v>
      </c>
      <c r="D27" s="182" t="s">
        <v>122</v>
      </c>
      <c r="E27" s="182" t="s">
        <v>134</v>
      </c>
      <c r="F27" s="182" t="s">
        <v>402</v>
      </c>
      <c r="G27" s="182" t="s">
        <v>403</v>
      </c>
      <c r="H27" s="182" t="s">
        <v>78</v>
      </c>
      <c r="I27" s="182">
        <v>1.4</v>
      </c>
      <c r="J27" s="182" t="s">
        <v>212</v>
      </c>
      <c r="K27" s="182">
        <v>0</v>
      </c>
      <c r="L27" s="182">
        <v>0</v>
      </c>
      <c r="M27" s="182">
        <v>266</v>
      </c>
      <c r="N27" s="182">
        <v>0</v>
      </c>
      <c r="O27" s="182">
        <v>0</v>
      </c>
      <c r="P27" s="182">
        <v>266</v>
      </c>
      <c r="Q27" s="182">
        <v>0</v>
      </c>
      <c r="R27" s="182">
        <v>0</v>
      </c>
      <c r="S27" s="182">
        <v>8</v>
      </c>
      <c r="T27" s="182">
        <v>258</v>
      </c>
      <c r="U27" s="182">
        <v>0</v>
      </c>
      <c r="V27" s="182">
        <v>1880</v>
      </c>
      <c r="W27" s="182"/>
      <c r="X27" s="182" t="s">
        <v>229</v>
      </c>
      <c r="Y27" s="182" t="s">
        <v>126</v>
      </c>
      <c r="Z27" s="182" t="s">
        <v>117</v>
      </c>
      <c r="AA27" s="182">
        <v>0</v>
      </c>
      <c r="AB27" s="183">
        <f t="shared" si="3"/>
        <v>1.4</v>
      </c>
      <c r="AC27" s="183">
        <f t="shared" si="4"/>
        <v>0</v>
      </c>
      <c r="AD27" s="184"/>
      <c r="AE27" s="184" t="str">
        <f t="shared" si="5"/>
        <v>ПС "Шмидтовка" Ф-16</v>
      </c>
      <c r="AF27" s="184">
        <f t="shared" si="6"/>
        <v>0</v>
      </c>
      <c r="AG27" s="184"/>
      <c r="AH27" s="184">
        <f>IF(AE27=0,0,IF(COUNTIF($AE$11:AE26,AE27)=0,P27,0))</f>
        <v>0</v>
      </c>
      <c r="AI27" s="184">
        <f>IF(AF27=0,0,IF(COUNTIF($AF$11:AF26,AF27)=0,P27,0))</f>
        <v>0</v>
      </c>
      <c r="AJ27" s="184"/>
      <c r="AK27" s="183">
        <f t="shared" si="0"/>
        <v>1880</v>
      </c>
      <c r="AL27" s="183">
        <f t="shared" si="7"/>
        <v>0</v>
      </c>
      <c r="AM27" s="184"/>
      <c r="AN27" s="184">
        <f>IF(COUNTIF($D$11:D26,D27)=0,M27,0)</f>
        <v>0</v>
      </c>
      <c r="AO27" s="184"/>
      <c r="AP27" s="184">
        <f t="shared" si="8"/>
        <v>0</v>
      </c>
      <c r="AQ27" s="184">
        <f t="shared" si="1"/>
        <v>0</v>
      </c>
      <c r="AS27" s="27">
        <f t="shared" si="9"/>
        <v>0</v>
      </c>
      <c r="AU27" s="184">
        <f>IF(AE27=0,0,IF(COUNTIF($AE$11:AE26,AE27)=0,S27,0))</f>
        <v>0</v>
      </c>
      <c r="AV27" s="185">
        <f t="shared" si="10"/>
        <v>0</v>
      </c>
      <c r="AX27" s="27">
        <f t="shared" si="11"/>
        <v>0</v>
      </c>
      <c r="AY27" s="27">
        <f t="shared" si="12"/>
        <v>0</v>
      </c>
      <c r="BA27" s="27">
        <f t="shared" si="13"/>
        <v>0</v>
      </c>
      <c r="BB27" s="27">
        <f t="shared" si="14"/>
        <v>0</v>
      </c>
      <c r="BD27" s="27">
        <f t="shared" si="15"/>
        <v>0</v>
      </c>
      <c r="BE27" s="27">
        <f t="shared" si="16"/>
        <v>0</v>
      </c>
      <c r="BG27" s="186">
        <f t="shared" si="2"/>
        <v>0</v>
      </c>
      <c r="BH27" s="186">
        <f t="shared" si="2"/>
        <v>0</v>
      </c>
    </row>
    <row r="28" spans="1:60" ht="49.5" x14ac:dyDescent="0.3">
      <c r="A28" s="182">
        <v>18</v>
      </c>
      <c r="B28" s="182" t="s">
        <v>96</v>
      </c>
      <c r="C28" s="182" t="s">
        <v>114</v>
      </c>
      <c r="D28" s="182" t="s">
        <v>100</v>
      </c>
      <c r="E28" s="182" t="s">
        <v>134</v>
      </c>
      <c r="F28" s="182" t="s">
        <v>404</v>
      </c>
      <c r="G28" s="182" t="s">
        <v>405</v>
      </c>
      <c r="H28" s="182" t="s">
        <v>78</v>
      </c>
      <c r="I28" s="182">
        <v>0.9</v>
      </c>
      <c r="J28" s="182" t="s">
        <v>212</v>
      </c>
      <c r="K28" s="182">
        <v>0</v>
      </c>
      <c r="L28" s="182">
        <v>0</v>
      </c>
      <c r="M28" s="182">
        <v>390</v>
      </c>
      <c r="N28" s="182">
        <v>0</v>
      </c>
      <c r="O28" s="182">
        <v>0</v>
      </c>
      <c r="P28" s="182">
        <v>390</v>
      </c>
      <c r="Q28" s="182">
        <v>0</v>
      </c>
      <c r="R28" s="182">
        <v>0</v>
      </c>
      <c r="S28" s="182">
        <v>9</v>
      </c>
      <c r="T28" s="182">
        <v>381</v>
      </c>
      <c r="U28" s="182">
        <v>0</v>
      </c>
      <c r="V28" s="182">
        <v>980</v>
      </c>
      <c r="W28" s="182"/>
      <c r="X28" s="182" t="s">
        <v>229</v>
      </c>
      <c r="Y28" s="182" t="s">
        <v>126</v>
      </c>
      <c r="Z28" s="182" t="s">
        <v>117</v>
      </c>
      <c r="AA28" s="182">
        <v>0</v>
      </c>
      <c r="AB28" s="183">
        <f t="shared" si="3"/>
        <v>0.9</v>
      </c>
      <c r="AC28" s="183">
        <f t="shared" si="4"/>
        <v>0</v>
      </c>
      <c r="AD28" s="184"/>
      <c r="AE28" s="184" t="str">
        <f t="shared" si="5"/>
        <v>ПС "Тавричанка" Ф-16</v>
      </c>
      <c r="AF28" s="184">
        <f t="shared" si="6"/>
        <v>0</v>
      </c>
      <c r="AG28" s="184"/>
      <c r="AH28" s="184">
        <f>IF(AE28=0,0,IF(COUNTIF($AE$11:AE27,AE28)=0,P28,0))</f>
        <v>390</v>
      </c>
      <c r="AI28" s="184">
        <f>IF(AF28=0,0,IF(COUNTIF($AF$11:AF27,AF28)=0,P28,0))</f>
        <v>0</v>
      </c>
      <c r="AJ28" s="184"/>
      <c r="AK28" s="183">
        <f t="shared" si="0"/>
        <v>980</v>
      </c>
      <c r="AL28" s="183">
        <f t="shared" si="7"/>
        <v>0</v>
      </c>
      <c r="AM28" s="184"/>
      <c r="AN28" s="184">
        <f>IF(COUNTIF($D$11:D27,D28)=0,M28,0)</f>
        <v>390</v>
      </c>
      <c r="AO28" s="184"/>
      <c r="AP28" s="184">
        <f t="shared" si="8"/>
        <v>0</v>
      </c>
      <c r="AQ28" s="184">
        <f t="shared" si="1"/>
        <v>0</v>
      </c>
      <c r="AS28" s="27">
        <f t="shared" si="9"/>
        <v>0</v>
      </c>
      <c r="AU28" s="184">
        <f>IF(AE28=0,0,IF(COUNTIF($AE$11:AE27,AE28)=0,S28,0))</f>
        <v>9</v>
      </c>
      <c r="AV28" s="185">
        <f t="shared" si="10"/>
        <v>0</v>
      </c>
      <c r="AX28" s="27">
        <f t="shared" si="11"/>
        <v>0</v>
      </c>
      <c r="AY28" s="27">
        <f t="shared" si="12"/>
        <v>0</v>
      </c>
      <c r="BA28" s="27">
        <f>IF(S28&gt;0,I28*S28*AA28,0)</f>
        <v>0</v>
      </c>
      <c r="BB28" s="27">
        <f t="shared" si="14"/>
        <v>0</v>
      </c>
      <c r="BD28" s="27">
        <f t="shared" si="15"/>
        <v>0</v>
      </c>
      <c r="BE28" s="27">
        <f t="shared" si="16"/>
        <v>0</v>
      </c>
      <c r="BG28" s="186">
        <f t="shared" si="2"/>
        <v>0</v>
      </c>
      <c r="BH28" s="186">
        <f t="shared" si="2"/>
        <v>0</v>
      </c>
    </row>
    <row r="29" spans="1:60" ht="66" x14ac:dyDescent="0.3">
      <c r="A29" s="182">
        <v>19</v>
      </c>
      <c r="B29" s="182" t="s">
        <v>145</v>
      </c>
      <c r="C29" s="182" t="s">
        <v>114</v>
      </c>
      <c r="D29" s="182" t="s">
        <v>107</v>
      </c>
      <c r="E29" s="182" t="s">
        <v>134</v>
      </c>
      <c r="F29" s="182" t="s">
        <v>406</v>
      </c>
      <c r="G29" s="182" t="s">
        <v>407</v>
      </c>
      <c r="H29" s="182" t="s">
        <v>78</v>
      </c>
      <c r="I29" s="182">
        <v>2.42</v>
      </c>
      <c r="J29" s="182" t="s">
        <v>212</v>
      </c>
      <c r="K29" s="182">
        <v>0</v>
      </c>
      <c r="L29" s="182">
        <v>0</v>
      </c>
      <c r="M29" s="182">
        <v>660</v>
      </c>
      <c r="N29" s="182">
        <v>0</v>
      </c>
      <c r="O29" s="182">
        <v>0</v>
      </c>
      <c r="P29" s="182">
        <v>660</v>
      </c>
      <c r="Q29" s="182">
        <v>0</v>
      </c>
      <c r="R29" s="182">
        <v>0</v>
      </c>
      <c r="S29" s="182">
        <v>17</v>
      </c>
      <c r="T29" s="182">
        <v>643</v>
      </c>
      <c r="U29" s="182">
        <v>0</v>
      </c>
      <c r="V29" s="182">
        <v>3800</v>
      </c>
      <c r="W29" s="182"/>
      <c r="X29" s="182" t="s">
        <v>229</v>
      </c>
      <c r="Y29" s="182" t="s">
        <v>126</v>
      </c>
      <c r="Z29" s="182" t="s">
        <v>117</v>
      </c>
      <c r="AA29" s="182">
        <v>0</v>
      </c>
      <c r="AB29" s="183">
        <f t="shared" si="3"/>
        <v>2.42</v>
      </c>
      <c r="AC29" s="183">
        <f t="shared" si="4"/>
        <v>0</v>
      </c>
      <c r="AD29" s="184"/>
      <c r="AE29" s="184" t="str">
        <f t="shared" si="5"/>
        <v>ПС "Надеждинская" Ф-19</v>
      </c>
      <c r="AF29" s="184">
        <f t="shared" si="6"/>
        <v>0</v>
      </c>
      <c r="AG29" s="184"/>
      <c r="AH29" s="184">
        <f>IF(AE29=0,0,IF(COUNTIF($AE$11:AE28,AE29)=0,P29,0))</f>
        <v>660</v>
      </c>
      <c r="AI29" s="184">
        <f>IF(AF29=0,0,IF(COUNTIF($AF$11:AF28,AF29)=0,P29,0))</f>
        <v>0</v>
      </c>
      <c r="AJ29" s="184"/>
      <c r="AK29" s="183">
        <f t="shared" si="0"/>
        <v>3800</v>
      </c>
      <c r="AL29" s="183">
        <f t="shared" si="7"/>
        <v>0</v>
      </c>
      <c r="AM29" s="184"/>
      <c r="AN29" s="184">
        <f>IF(COUNTIF($D$11:D28,D29)=0,M29,0)</f>
        <v>660</v>
      </c>
      <c r="AO29" s="184"/>
      <c r="AP29" s="184">
        <f t="shared" si="8"/>
        <v>0</v>
      </c>
      <c r="AQ29" s="184">
        <f t="shared" si="1"/>
        <v>0</v>
      </c>
      <c r="AS29" s="27">
        <f t="shared" si="9"/>
        <v>0</v>
      </c>
      <c r="AU29" s="184">
        <f>IF(AE29=0,0,IF(COUNTIF($AE$11:AE28,AE29)=0,S29,0))</f>
        <v>17</v>
      </c>
      <c r="AV29" s="185">
        <f t="shared" si="10"/>
        <v>0</v>
      </c>
      <c r="AX29" s="27">
        <f t="shared" si="11"/>
        <v>0</v>
      </c>
      <c r="AY29" s="27">
        <f t="shared" si="12"/>
        <v>0</v>
      </c>
      <c r="BA29" s="27">
        <f t="shared" ref="BA29:BA37" si="17">IF(S29&gt;0,I29*S29*AA29,0)</f>
        <v>0</v>
      </c>
      <c r="BB29" s="27">
        <f t="shared" si="14"/>
        <v>0</v>
      </c>
      <c r="BD29" s="27">
        <f t="shared" si="15"/>
        <v>0</v>
      </c>
      <c r="BE29" s="27">
        <f t="shared" si="16"/>
        <v>0</v>
      </c>
      <c r="BG29" s="186">
        <f t="shared" si="2"/>
        <v>0</v>
      </c>
      <c r="BH29" s="186">
        <f t="shared" si="2"/>
        <v>0</v>
      </c>
    </row>
    <row r="30" spans="1:60" ht="49.5" x14ac:dyDescent="0.3">
      <c r="A30" s="182">
        <v>20</v>
      </c>
      <c r="B30" s="182" t="s">
        <v>145</v>
      </c>
      <c r="C30" s="182" t="s">
        <v>114</v>
      </c>
      <c r="D30" s="182" t="s">
        <v>104</v>
      </c>
      <c r="E30" s="182" t="s">
        <v>136</v>
      </c>
      <c r="F30" s="182" t="s">
        <v>408</v>
      </c>
      <c r="G30" s="182" t="s">
        <v>409</v>
      </c>
      <c r="H30" s="182" t="s">
        <v>78</v>
      </c>
      <c r="I30" s="182">
        <v>0.75</v>
      </c>
      <c r="J30" s="182" t="s">
        <v>243</v>
      </c>
      <c r="K30" s="182">
        <v>0</v>
      </c>
      <c r="L30" s="182">
        <v>0</v>
      </c>
      <c r="M30" s="182">
        <v>263</v>
      </c>
      <c r="N30" s="182">
        <v>0</v>
      </c>
      <c r="O30" s="182">
        <v>0</v>
      </c>
      <c r="P30" s="182">
        <v>263</v>
      </c>
      <c r="Q30" s="182">
        <v>0</v>
      </c>
      <c r="R30" s="182">
        <v>0</v>
      </c>
      <c r="S30" s="182">
        <v>10</v>
      </c>
      <c r="T30" s="182">
        <v>253</v>
      </c>
      <c r="U30" s="182">
        <v>0</v>
      </c>
      <c r="V30" s="182">
        <v>1200</v>
      </c>
      <c r="W30" s="182"/>
      <c r="X30" s="182" t="s">
        <v>197</v>
      </c>
      <c r="Y30" s="182" t="s">
        <v>127</v>
      </c>
      <c r="Z30" s="182" t="s">
        <v>117</v>
      </c>
      <c r="AA30" s="182">
        <v>0</v>
      </c>
      <c r="AB30" s="183">
        <f t="shared" si="3"/>
        <v>0.75</v>
      </c>
      <c r="AC30" s="183">
        <f t="shared" si="4"/>
        <v>0</v>
      </c>
      <c r="AD30" s="184"/>
      <c r="AE30" s="184" t="str">
        <f t="shared" si="5"/>
        <v>ПС "Славянка" Ф-18</v>
      </c>
      <c r="AF30" s="184">
        <f t="shared" si="6"/>
        <v>0</v>
      </c>
      <c r="AG30" s="184"/>
      <c r="AH30" s="184">
        <f>IF(AE30=0,0,IF(COUNTIF($AE$11:AE29,AE30)=0,P30,0))</f>
        <v>263</v>
      </c>
      <c r="AI30" s="184">
        <f>IF(AF30=0,0,IF(COUNTIF($AF$11:AF29,AF30)=0,P30,0))</f>
        <v>0</v>
      </c>
      <c r="AJ30" s="184"/>
      <c r="AK30" s="183">
        <f t="shared" si="0"/>
        <v>1200</v>
      </c>
      <c r="AL30" s="183">
        <f t="shared" si="7"/>
        <v>0</v>
      </c>
      <c r="AM30" s="184"/>
      <c r="AN30" s="184">
        <f>IF(COUNTIF($D$11:D29,D30)=0,M30,0)</f>
        <v>263</v>
      </c>
      <c r="AO30" s="184"/>
      <c r="AP30" s="184">
        <f t="shared" si="8"/>
        <v>0</v>
      </c>
      <c r="AQ30" s="184">
        <f t="shared" si="1"/>
        <v>0</v>
      </c>
      <c r="AS30" s="27">
        <f t="shared" si="9"/>
        <v>0</v>
      </c>
      <c r="AU30" s="184">
        <f>IF(AE30=0,0,IF(COUNTIF($AE$11:AE29,AE30)=0,S30,0))</f>
        <v>10</v>
      </c>
      <c r="AV30" s="185">
        <f t="shared" si="10"/>
        <v>0</v>
      </c>
      <c r="AX30" s="27">
        <f t="shared" si="11"/>
        <v>0</v>
      </c>
      <c r="AY30" s="27">
        <f t="shared" si="12"/>
        <v>0</v>
      </c>
      <c r="BA30" s="27">
        <f t="shared" si="17"/>
        <v>0</v>
      </c>
      <c r="BB30" s="27">
        <f t="shared" si="14"/>
        <v>0</v>
      </c>
      <c r="BD30" s="27">
        <f t="shared" si="15"/>
        <v>0</v>
      </c>
      <c r="BE30" s="27">
        <f t="shared" si="16"/>
        <v>0</v>
      </c>
      <c r="BG30" s="186">
        <f t="shared" si="2"/>
        <v>0</v>
      </c>
      <c r="BH30" s="186">
        <f t="shared" si="2"/>
        <v>0</v>
      </c>
    </row>
    <row r="31" spans="1:60" ht="49.5" x14ac:dyDescent="0.3">
      <c r="A31" s="182">
        <v>21</v>
      </c>
      <c r="B31" s="182" t="s">
        <v>145</v>
      </c>
      <c r="C31" s="182" t="s">
        <v>114</v>
      </c>
      <c r="D31" s="182" t="s">
        <v>410</v>
      </c>
      <c r="E31" s="182" t="s">
        <v>136</v>
      </c>
      <c r="F31" s="182" t="s">
        <v>411</v>
      </c>
      <c r="G31" s="182" t="s">
        <v>412</v>
      </c>
      <c r="H31" s="182" t="s">
        <v>78</v>
      </c>
      <c r="I31" s="182">
        <v>0.78</v>
      </c>
      <c r="J31" s="182" t="s">
        <v>143</v>
      </c>
      <c r="K31" s="182">
        <v>0</v>
      </c>
      <c r="L31" s="182">
        <v>0</v>
      </c>
      <c r="M31" s="182">
        <v>67</v>
      </c>
      <c r="N31" s="182">
        <v>0</v>
      </c>
      <c r="O31" s="182">
        <v>0</v>
      </c>
      <c r="P31" s="182">
        <v>67</v>
      </c>
      <c r="Q31" s="182">
        <v>0</v>
      </c>
      <c r="R31" s="182">
        <v>0</v>
      </c>
      <c r="S31" s="182">
        <v>6</v>
      </c>
      <c r="T31" s="182">
        <v>61</v>
      </c>
      <c r="U31" s="182">
        <v>0</v>
      </c>
      <c r="V31" s="182">
        <v>1300</v>
      </c>
      <c r="W31" s="182"/>
      <c r="X31" s="182" t="s">
        <v>229</v>
      </c>
      <c r="Y31" s="182" t="s">
        <v>119</v>
      </c>
      <c r="Z31" s="182" t="s">
        <v>117</v>
      </c>
      <c r="AA31" s="182">
        <v>0</v>
      </c>
      <c r="AB31" s="183">
        <f t="shared" si="3"/>
        <v>0.78</v>
      </c>
      <c r="AC31" s="183">
        <f t="shared" si="4"/>
        <v>0</v>
      </c>
      <c r="AD31" s="184"/>
      <c r="AE31" s="184" t="str">
        <f t="shared" si="5"/>
        <v>Ф-17 ПС "Раздольное-1"</v>
      </c>
      <c r="AF31" s="184">
        <f t="shared" si="6"/>
        <v>0</v>
      </c>
      <c r="AG31" s="184"/>
      <c r="AH31" s="184">
        <f>IF(AE31=0,0,IF(COUNTIF($AE$11:AE30,AE31)=0,P31,0))</f>
        <v>67</v>
      </c>
      <c r="AI31" s="184">
        <f>IF(AF31=0,0,IF(COUNTIF($AF$11:AF30,AF31)=0,P31,0))</f>
        <v>0</v>
      </c>
      <c r="AJ31" s="184"/>
      <c r="AK31" s="183">
        <f t="shared" si="0"/>
        <v>1300</v>
      </c>
      <c r="AL31" s="183">
        <f t="shared" si="7"/>
        <v>0</v>
      </c>
      <c r="AM31" s="184"/>
      <c r="AN31" s="184">
        <f>IF(COUNTIF($D$11:D30,D31)=0,M31,0)</f>
        <v>67</v>
      </c>
      <c r="AO31" s="184"/>
      <c r="AP31" s="184">
        <f t="shared" si="8"/>
        <v>0</v>
      </c>
      <c r="AQ31" s="184">
        <f t="shared" si="1"/>
        <v>0</v>
      </c>
      <c r="AS31" s="27">
        <f t="shared" si="9"/>
        <v>0</v>
      </c>
      <c r="AU31" s="184">
        <f>IF(AE31=0,0,IF(COUNTIF($AE$11:AE30,AE31)=0,S31,0))</f>
        <v>6</v>
      </c>
      <c r="AV31" s="185">
        <f t="shared" si="10"/>
        <v>0</v>
      </c>
      <c r="AX31" s="27">
        <f t="shared" si="11"/>
        <v>0</v>
      </c>
      <c r="AY31" s="27">
        <f t="shared" si="12"/>
        <v>0</v>
      </c>
      <c r="BA31" s="27">
        <f t="shared" si="17"/>
        <v>0</v>
      </c>
      <c r="BB31" s="27">
        <f t="shared" si="14"/>
        <v>0</v>
      </c>
      <c r="BD31" s="27">
        <f t="shared" si="15"/>
        <v>0</v>
      </c>
      <c r="BE31" s="27">
        <f t="shared" si="16"/>
        <v>0</v>
      </c>
      <c r="BG31" s="186">
        <f t="shared" si="2"/>
        <v>0</v>
      </c>
      <c r="BH31" s="186">
        <f t="shared" si="2"/>
        <v>0</v>
      </c>
    </row>
    <row r="32" spans="1:60" ht="66" x14ac:dyDescent="0.3">
      <c r="A32" s="182">
        <v>22</v>
      </c>
      <c r="B32" s="187" t="s">
        <v>145</v>
      </c>
      <c r="C32" s="182" t="s">
        <v>114</v>
      </c>
      <c r="D32" s="182" t="s">
        <v>413</v>
      </c>
      <c r="E32" s="182" t="s">
        <v>134</v>
      </c>
      <c r="F32" s="182" t="s">
        <v>414</v>
      </c>
      <c r="G32" s="182" t="s">
        <v>415</v>
      </c>
      <c r="H32" s="182" t="s">
        <v>78</v>
      </c>
      <c r="I32" s="182">
        <v>4</v>
      </c>
      <c r="J32" s="182" t="s">
        <v>212</v>
      </c>
      <c r="K32" s="182">
        <v>0</v>
      </c>
      <c r="L32" s="182">
        <v>0</v>
      </c>
      <c r="M32" s="182">
        <v>288</v>
      </c>
      <c r="N32" s="182">
        <v>0</v>
      </c>
      <c r="O32" s="182">
        <v>0</v>
      </c>
      <c r="P32" s="182">
        <v>288</v>
      </c>
      <c r="Q32" s="182">
        <v>0</v>
      </c>
      <c r="R32" s="182">
        <v>0</v>
      </c>
      <c r="S32" s="182">
        <v>4</v>
      </c>
      <c r="T32" s="182">
        <v>284</v>
      </c>
      <c r="U32" s="182">
        <v>0</v>
      </c>
      <c r="V32" s="182">
        <v>1700</v>
      </c>
      <c r="W32" s="182"/>
      <c r="X32" s="182" t="s">
        <v>229</v>
      </c>
      <c r="Y32" s="182" t="s">
        <v>127</v>
      </c>
      <c r="Z32" s="182" t="s">
        <v>117</v>
      </c>
      <c r="AA32" s="182">
        <v>0</v>
      </c>
      <c r="AB32" s="183">
        <f t="shared" si="3"/>
        <v>4</v>
      </c>
      <c r="AC32" s="183">
        <f t="shared" si="4"/>
        <v>0</v>
      </c>
      <c r="AD32" s="184"/>
      <c r="AE32" s="184" t="str">
        <f t="shared" si="5"/>
        <v>ПС НАДЕЖДИНСКАЯ Ф7</v>
      </c>
      <c r="AF32" s="184">
        <f t="shared" si="6"/>
        <v>0</v>
      </c>
      <c r="AG32" s="184"/>
      <c r="AH32" s="184">
        <f>IF(AE32=0,0,IF(COUNTIF($AE$11:AE28,AE32)=0,P32,0))</f>
        <v>288</v>
      </c>
      <c r="AI32" s="184">
        <f>IF(AF32=0,0,IF(COUNTIF($AF$11:AF28,AF32)=0,P32,0))</f>
        <v>0</v>
      </c>
      <c r="AJ32" s="184"/>
      <c r="AK32" s="183">
        <f t="shared" si="0"/>
        <v>1700</v>
      </c>
      <c r="AL32" s="183">
        <f t="shared" si="7"/>
        <v>0</v>
      </c>
      <c r="AM32" s="184"/>
      <c r="AN32" s="184">
        <f>IF(COUNTIF($D$11:D28,D32)=0,M32,0)</f>
        <v>288</v>
      </c>
      <c r="AO32" s="184"/>
      <c r="AP32" s="184">
        <f t="shared" si="8"/>
        <v>0</v>
      </c>
      <c r="AQ32" s="184">
        <f t="shared" si="1"/>
        <v>0</v>
      </c>
      <c r="AS32" s="27">
        <f t="shared" si="9"/>
        <v>0</v>
      </c>
      <c r="AU32" s="184">
        <f>IF(AE32=0,0,IF(COUNTIF($AE$11:AE28,AE32)=0,S32,0))</f>
        <v>4</v>
      </c>
      <c r="AV32" s="185">
        <f t="shared" si="10"/>
        <v>0</v>
      </c>
      <c r="AX32" s="27">
        <f t="shared" si="11"/>
        <v>0</v>
      </c>
      <c r="AY32" s="27">
        <f t="shared" si="12"/>
        <v>0</v>
      </c>
      <c r="BA32" s="27">
        <f t="shared" si="17"/>
        <v>0</v>
      </c>
      <c r="BB32" s="27">
        <f t="shared" si="14"/>
        <v>0</v>
      </c>
      <c r="BD32" s="27">
        <f t="shared" si="15"/>
        <v>0</v>
      </c>
      <c r="BE32" s="27">
        <f t="shared" si="16"/>
        <v>0</v>
      </c>
      <c r="BG32" s="186">
        <f t="shared" si="2"/>
        <v>0</v>
      </c>
      <c r="BH32" s="186">
        <f t="shared" si="2"/>
        <v>0</v>
      </c>
    </row>
    <row r="33" spans="1:60" ht="49.5" x14ac:dyDescent="0.3">
      <c r="A33" s="182">
        <v>23</v>
      </c>
      <c r="B33" s="187" t="s">
        <v>145</v>
      </c>
      <c r="C33" s="182" t="s">
        <v>114</v>
      </c>
      <c r="D33" s="182" t="s">
        <v>122</v>
      </c>
      <c r="E33" s="182" t="s">
        <v>134</v>
      </c>
      <c r="F33" s="182" t="s">
        <v>416</v>
      </c>
      <c r="G33" s="182" t="s">
        <v>417</v>
      </c>
      <c r="H33" s="182" t="s">
        <v>78</v>
      </c>
      <c r="I33" s="182">
        <v>4</v>
      </c>
      <c r="J33" s="182" t="s">
        <v>306</v>
      </c>
      <c r="K33" s="182">
        <v>0</v>
      </c>
      <c r="L33" s="182">
        <v>0</v>
      </c>
      <c r="M33" s="182">
        <v>266</v>
      </c>
      <c r="N33" s="182">
        <v>0</v>
      </c>
      <c r="O33" s="182">
        <v>0</v>
      </c>
      <c r="P33" s="182">
        <v>266</v>
      </c>
      <c r="Q33" s="182">
        <v>0</v>
      </c>
      <c r="R33" s="182">
        <v>0</v>
      </c>
      <c r="S33" s="182">
        <v>8</v>
      </c>
      <c r="T33" s="182">
        <v>258</v>
      </c>
      <c r="U33" s="182">
        <v>0</v>
      </c>
      <c r="V33" s="182">
        <v>987</v>
      </c>
      <c r="W33" s="182"/>
      <c r="X33" s="182" t="s">
        <v>418</v>
      </c>
      <c r="Y33" s="182" t="s">
        <v>119</v>
      </c>
      <c r="Z33" s="182" t="s">
        <v>117</v>
      </c>
      <c r="AA33" s="182">
        <v>0</v>
      </c>
      <c r="AB33" s="183">
        <f t="shared" si="3"/>
        <v>4</v>
      </c>
      <c r="AC33" s="183">
        <f t="shared" si="4"/>
        <v>0</v>
      </c>
      <c r="AD33" s="184"/>
      <c r="AE33" s="184" t="str">
        <f t="shared" si="5"/>
        <v>ПС "Шмидтовка" Ф-16</v>
      </c>
      <c r="AF33" s="184">
        <f t="shared" si="6"/>
        <v>0</v>
      </c>
      <c r="AG33" s="184"/>
      <c r="AH33" s="184">
        <f>IF(AE33=0,0,IF(COUNTIF($AE$11:AE32,AE33)=0,P33,0))</f>
        <v>0</v>
      </c>
      <c r="AI33" s="184">
        <f>IF(AF33=0,0,IF(COUNTIF($AF$11:AF32,AF33)=0,P33,0))</f>
        <v>0</v>
      </c>
      <c r="AJ33" s="184"/>
      <c r="AK33" s="183">
        <f t="shared" si="0"/>
        <v>987</v>
      </c>
      <c r="AL33" s="183">
        <f t="shared" si="7"/>
        <v>0</v>
      </c>
      <c r="AM33" s="184"/>
      <c r="AN33" s="184">
        <f>IF(COUNTIF($D$11:D32,D33)=0,M33,0)</f>
        <v>0</v>
      </c>
      <c r="AO33" s="184"/>
      <c r="AP33" s="184">
        <f t="shared" si="8"/>
        <v>0</v>
      </c>
      <c r="AQ33" s="184">
        <f t="shared" si="1"/>
        <v>0</v>
      </c>
      <c r="AS33" s="27">
        <f t="shared" si="9"/>
        <v>0</v>
      </c>
      <c r="AU33" s="184">
        <f>IF(AE33=0,0,IF(COUNTIF($AE$11:AE32,AE33)=0,S33,0))</f>
        <v>0</v>
      </c>
      <c r="AV33" s="185">
        <f t="shared" si="10"/>
        <v>0</v>
      </c>
      <c r="AX33" s="27">
        <f t="shared" si="11"/>
        <v>0</v>
      </c>
      <c r="AY33" s="27">
        <f t="shared" si="12"/>
        <v>0</v>
      </c>
      <c r="BA33" s="27">
        <f t="shared" si="17"/>
        <v>0</v>
      </c>
      <c r="BB33" s="27">
        <f t="shared" si="14"/>
        <v>0</v>
      </c>
      <c r="BD33" s="27">
        <f t="shared" si="15"/>
        <v>0</v>
      </c>
      <c r="BE33" s="27">
        <f t="shared" si="16"/>
        <v>0</v>
      </c>
      <c r="BG33" s="186">
        <f t="shared" si="2"/>
        <v>0</v>
      </c>
      <c r="BH33" s="186">
        <f t="shared" si="2"/>
        <v>0</v>
      </c>
    </row>
    <row r="34" spans="1:60" ht="49.5" x14ac:dyDescent="0.3">
      <c r="A34" s="182">
        <v>24</v>
      </c>
      <c r="B34" s="182" t="s">
        <v>145</v>
      </c>
      <c r="C34" s="182" t="s">
        <v>114</v>
      </c>
      <c r="D34" s="182" t="s">
        <v>122</v>
      </c>
      <c r="E34" s="182" t="s">
        <v>134</v>
      </c>
      <c r="F34" s="182" t="s">
        <v>419</v>
      </c>
      <c r="G34" s="182" t="s">
        <v>420</v>
      </c>
      <c r="H34" s="182" t="s">
        <v>78</v>
      </c>
      <c r="I34" s="182">
        <v>2.83</v>
      </c>
      <c r="J34" s="182" t="s">
        <v>421</v>
      </c>
      <c r="K34" s="182">
        <v>0</v>
      </c>
      <c r="L34" s="182">
        <v>0</v>
      </c>
      <c r="M34" s="182">
        <v>266</v>
      </c>
      <c r="N34" s="182">
        <v>0</v>
      </c>
      <c r="O34" s="182">
        <v>0</v>
      </c>
      <c r="P34" s="182">
        <v>266</v>
      </c>
      <c r="Q34" s="182">
        <v>0</v>
      </c>
      <c r="R34" s="182">
        <v>0</v>
      </c>
      <c r="S34" s="182">
        <v>8</v>
      </c>
      <c r="T34" s="182">
        <v>258</v>
      </c>
      <c r="U34" s="182">
        <v>0</v>
      </c>
      <c r="V34" s="182">
        <v>985</v>
      </c>
      <c r="W34" s="182"/>
      <c r="X34" s="182" t="s">
        <v>422</v>
      </c>
      <c r="Y34" s="182" t="s">
        <v>127</v>
      </c>
      <c r="Z34" s="182" t="s">
        <v>117</v>
      </c>
      <c r="AA34" s="182">
        <v>0</v>
      </c>
      <c r="AB34" s="183">
        <f t="shared" si="3"/>
        <v>2.83</v>
      </c>
      <c r="AC34" s="183">
        <f t="shared" si="4"/>
        <v>0</v>
      </c>
      <c r="AD34" s="184"/>
      <c r="AE34" s="184" t="str">
        <f t="shared" si="5"/>
        <v>ПС "Шмидтовка" Ф-16</v>
      </c>
      <c r="AF34" s="184">
        <f t="shared" si="6"/>
        <v>0</v>
      </c>
      <c r="AG34" s="184"/>
      <c r="AH34" s="184">
        <f>IF(AE34=0,0,IF(COUNTIF($AE$11:AE33,AE34)=0,P34,0))</f>
        <v>0</v>
      </c>
      <c r="AI34" s="184">
        <f>IF(AF34=0,0,IF(COUNTIF($AF$11:AF33,AF34)=0,P34,0))</f>
        <v>0</v>
      </c>
      <c r="AJ34" s="184"/>
      <c r="AK34" s="183">
        <f t="shared" si="0"/>
        <v>985</v>
      </c>
      <c r="AL34" s="183">
        <f t="shared" si="7"/>
        <v>0</v>
      </c>
      <c r="AM34" s="184"/>
      <c r="AN34" s="184">
        <f>IF(COUNTIF($D$11:D33,D34)=0,M34,0)</f>
        <v>0</v>
      </c>
      <c r="AO34" s="184"/>
      <c r="AP34" s="184">
        <f t="shared" si="8"/>
        <v>0</v>
      </c>
      <c r="AQ34" s="184">
        <f t="shared" si="1"/>
        <v>0</v>
      </c>
      <c r="AS34" s="27">
        <f t="shared" si="9"/>
        <v>0</v>
      </c>
      <c r="AU34" s="184">
        <f>IF(AE34=0,0,IF(COUNTIF($AE$11:AE33,AE34)=0,S34,0))</f>
        <v>0</v>
      </c>
      <c r="AV34" s="185">
        <f t="shared" si="10"/>
        <v>0</v>
      </c>
      <c r="AX34" s="27">
        <f t="shared" si="11"/>
        <v>0</v>
      </c>
      <c r="AY34" s="27">
        <f t="shared" si="12"/>
        <v>0</v>
      </c>
      <c r="BA34" s="27">
        <f t="shared" si="17"/>
        <v>0</v>
      </c>
      <c r="BB34" s="27">
        <f t="shared" si="14"/>
        <v>0</v>
      </c>
      <c r="BD34" s="27">
        <f t="shared" si="15"/>
        <v>0</v>
      </c>
      <c r="BE34" s="27">
        <f t="shared" si="16"/>
        <v>0</v>
      </c>
      <c r="BG34" s="186">
        <f t="shared" si="2"/>
        <v>0</v>
      </c>
      <c r="BH34" s="186">
        <f t="shared" si="2"/>
        <v>0</v>
      </c>
    </row>
    <row r="35" spans="1:60" ht="49.5" x14ac:dyDescent="0.3">
      <c r="A35" s="182">
        <v>25</v>
      </c>
      <c r="B35" s="187" t="s">
        <v>145</v>
      </c>
      <c r="C35" s="182" t="s">
        <v>114</v>
      </c>
      <c r="D35" s="182" t="s">
        <v>423</v>
      </c>
      <c r="E35" s="182" t="s">
        <v>136</v>
      </c>
      <c r="F35" s="182" t="s">
        <v>424</v>
      </c>
      <c r="G35" s="182" t="s">
        <v>425</v>
      </c>
      <c r="H35" s="182" t="s">
        <v>78</v>
      </c>
      <c r="I35" s="182">
        <v>1.22</v>
      </c>
      <c r="J35" s="182" t="s">
        <v>143</v>
      </c>
      <c r="K35" s="182">
        <v>0</v>
      </c>
      <c r="L35" s="182">
        <v>0</v>
      </c>
      <c r="M35" s="182">
        <v>64</v>
      </c>
      <c r="N35" s="182">
        <v>0</v>
      </c>
      <c r="O35" s="182">
        <v>0</v>
      </c>
      <c r="P35" s="182">
        <v>64</v>
      </c>
      <c r="Q35" s="182">
        <v>0</v>
      </c>
      <c r="R35" s="182">
        <v>0</v>
      </c>
      <c r="S35" s="182">
        <v>5</v>
      </c>
      <c r="T35" s="182">
        <v>59</v>
      </c>
      <c r="U35" s="182">
        <v>0</v>
      </c>
      <c r="V35" s="182">
        <v>500</v>
      </c>
      <c r="W35" s="182"/>
      <c r="X35" s="182" t="s">
        <v>229</v>
      </c>
      <c r="Y35" s="182" t="s">
        <v>127</v>
      </c>
      <c r="Z35" s="182" t="s">
        <v>117</v>
      </c>
      <c r="AA35" s="182">
        <v>0</v>
      </c>
      <c r="AB35" s="183">
        <f t="shared" si="3"/>
        <v>1.22</v>
      </c>
      <c r="AC35" s="183">
        <f t="shared" si="4"/>
        <v>0</v>
      </c>
      <c r="AD35" s="184"/>
      <c r="AE35" s="184" t="str">
        <f t="shared" si="5"/>
        <v>ПС "Посьет" Ф-10</v>
      </c>
      <c r="AF35" s="184">
        <f t="shared" si="6"/>
        <v>0</v>
      </c>
      <c r="AG35" s="184"/>
      <c r="AH35" s="184">
        <f>IF(AE35=0,0,IF(COUNTIF($AE$11:AE31,AE35)=0,P35,0))</f>
        <v>64</v>
      </c>
      <c r="AI35" s="184">
        <f>IF(AF35=0,0,IF(COUNTIF($AF$11:AF31,AF35)=0,P35,0))</f>
        <v>0</v>
      </c>
      <c r="AJ35" s="184"/>
      <c r="AK35" s="183">
        <f t="shared" si="0"/>
        <v>500</v>
      </c>
      <c r="AL35" s="183">
        <f t="shared" si="7"/>
        <v>0</v>
      </c>
      <c r="AM35" s="184"/>
      <c r="AN35" s="184">
        <f>IF(COUNTIF($D$11:D31,D35)=0,M35,0)</f>
        <v>64</v>
      </c>
      <c r="AO35" s="184"/>
      <c r="AP35" s="184">
        <f t="shared" si="8"/>
        <v>0</v>
      </c>
      <c r="AQ35" s="184">
        <f t="shared" si="1"/>
        <v>0</v>
      </c>
      <c r="AS35" s="27">
        <f t="shared" si="9"/>
        <v>0</v>
      </c>
      <c r="AU35" s="184">
        <f>IF(AE35=0,0,IF(COUNTIF($AE$11:AE31,AE35)=0,S35,0))</f>
        <v>5</v>
      </c>
      <c r="AV35" s="185">
        <f t="shared" si="10"/>
        <v>0</v>
      </c>
      <c r="AX35" s="27">
        <f t="shared" si="11"/>
        <v>0</v>
      </c>
      <c r="AY35" s="27">
        <f t="shared" si="12"/>
        <v>0</v>
      </c>
      <c r="BA35" s="27">
        <f t="shared" si="17"/>
        <v>0</v>
      </c>
      <c r="BB35" s="27">
        <f t="shared" si="14"/>
        <v>0</v>
      </c>
      <c r="BD35" s="27">
        <f t="shared" si="15"/>
        <v>0</v>
      </c>
      <c r="BE35" s="27">
        <f t="shared" si="16"/>
        <v>0</v>
      </c>
      <c r="BG35" s="186">
        <f t="shared" si="2"/>
        <v>0</v>
      </c>
      <c r="BH35" s="186">
        <f t="shared" si="2"/>
        <v>0</v>
      </c>
    </row>
    <row r="36" spans="1:60" ht="45" x14ac:dyDescent="0.3">
      <c r="A36" s="182">
        <v>26</v>
      </c>
      <c r="B36" s="187" t="s">
        <v>145</v>
      </c>
      <c r="C36" s="182" t="s">
        <v>114</v>
      </c>
      <c r="D36" s="182" t="s">
        <v>426</v>
      </c>
      <c r="E36" s="182" t="s">
        <v>136</v>
      </c>
      <c r="F36" s="182" t="s">
        <v>427</v>
      </c>
      <c r="G36" s="182" t="s">
        <v>428</v>
      </c>
      <c r="H36" s="182" t="s">
        <v>78</v>
      </c>
      <c r="I36" s="182">
        <v>1</v>
      </c>
      <c r="J36" s="182" t="s">
        <v>143</v>
      </c>
      <c r="K36" s="182">
        <v>0</v>
      </c>
      <c r="L36" s="182">
        <v>0</v>
      </c>
      <c r="M36" s="182">
        <v>2</v>
      </c>
      <c r="N36" s="182">
        <v>0</v>
      </c>
      <c r="O36" s="182">
        <v>0</v>
      </c>
      <c r="P36" s="182">
        <v>2</v>
      </c>
      <c r="Q36" s="182">
        <v>0</v>
      </c>
      <c r="R36" s="182">
        <v>0</v>
      </c>
      <c r="S36" s="182">
        <v>1</v>
      </c>
      <c r="T36" s="182">
        <v>1</v>
      </c>
      <c r="U36" s="182">
        <v>0</v>
      </c>
      <c r="V36" s="182">
        <v>200</v>
      </c>
      <c r="W36" s="182"/>
      <c r="X36" s="182" t="s">
        <v>229</v>
      </c>
      <c r="Y36" s="182" t="s">
        <v>127</v>
      </c>
      <c r="Z36" s="182" t="s">
        <v>117</v>
      </c>
      <c r="AA36" s="182">
        <v>0</v>
      </c>
      <c r="AB36" s="183">
        <f t="shared" si="3"/>
        <v>1</v>
      </c>
      <c r="AC36" s="183">
        <f t="shared" si="4"/>
        <v>0</v>
      </c>
      <c r="AD36" s="184"/>
      <c r="AE36" s="184" t="str">
        <f t="shared" si="5"/>
        <v>псТроица Ф-7</v>
      </c>
      <c r="AF36" s="184">
        <f t="shared" si="6"/>
        <v>0</v>
      </c>
      <c r="AG36" s="184"/>
      <c r="AH36" s="184">
        <f>IF(AE36=0,0,IF(COUNTIF($AE$11:AE35,AE36)=0,P36,0))</f>
        <v>2</v>
      </c>
      <c r="AI36" s="184">
        <f>IF(AF36=0,0,IF(COUNTIF($AF$11:AF35,AF36)=0,P36,0))</f>
        <v>0</v>
      </c>
      <c r="AJ36" s="184"/>
      <c r="AK36" s="183">
        <f t="shared" si="0"/>
        <v>200</v>
      </c>
      <c r="AL36" s="183">
        <f t="shared" si="7"/>
        <v>0</v>
      </c>
      <c r="AM36" s="184"/>
      <c r="AN36" s="184">
        <f>IF(COUNTIF($D$11:D35,D36)=0,M36,0)</f>
        <v>2</v>
      </c>
      <c r="AO36" s="184"/>
      <c r="AP36" s="184">
        <f t="shared" si="8"/>
        <v>0</v>
      </c>
      <c r="AQ36" s="184">
        <f t="shared" si="1"/>
        <v>0</v>
      </c>
      <c r="AS36" s="27">
        <f t="shared" si="9"/>
        <v>0</v>
      </c>
      <c r="AU36" s="184">
        <f>IF(AE36=0,0,IF(COUNTIF($AE$11:AE35,AE36)=0,S36,0))</f>
        <v>1</v>
      </c>
      <c r="AV36" s="185">
        <f t="shared" si="10"/>
        <v>0</v>
      </c>
      <c r="AX36" s="27">
        <f t="shared" si="11"/>
        <v>0</v>
      </c>
      <c r="AY36" s="27">
        <f t="shared" si="12"/>
        <v>0</v>
      </c>
      <c r="BA36" s="27">
        <f t="shared" si="17"/>
        <v>0</v>
      </c>
      <c r="BB36" s="27">
        <f t="shared" si="14"/>
        <v>0</v>
      </c>
      <c r="BD36" s="27">
        <f t="shared" si="15"/>
        <v>0</v>
      </c>
      <c r="BE36" s="27">
        <f t="shared" si="16"/>
        <v>0</v>
      </c>
      <c r="BG36" s="186">
        <f t="shared" si="2"/>
        <v>0</v>
      </c>
      <c r="BH36" s="186">
        <f t="shared" si="2"/>
        <v>0</v>
      </c>
    </row>
    <row r="37" spans="1:60" ht="49.5" x14ac:dyDescent="0.3">
      <c r="A37" s="182">
        <v>27</v>
      </c>
      <c r="B37" s="182" t="s">
        <v>145</v>
      </c>
      <c r="C37" s="182" t="s">
        <v>114</v>
      </c>
      <c r="D37" s="182" t="s">
        <v>144</v>
      </c>
      <c r="E37" s="182" t="s">
        <v>136</v>
      </c>
      <c r="F37" s="182" t="s">
        <v>429</v>
      </c>
      <c r="G37" s="182" t="s">
        <v>430</v>
      </c>
      <c r="H37" s="182" t="s">
        <v>78</v>
      </c>
      <c r="I37" s="182">
        <v>1</v>
      </c>
      <c r="J37" s="182" t="s">
        <v>143</v>
      </c>
      <c r="K37" s="182">
        <v>0</v>
      </c>
      <c r="L37" s="182">
        <v>0</v>
      </c>
      <c r="M37" s="182">
        <v>12</v>
      </c>
      <c r="N37" s="182">
        <v>0</v>
      </c>
      <c r="O37" s="182">
        <v>0</v>
      </c>
      <c r="P37" s="182">
        <v>12</v>
      </c>
      <c r="Q37" s="182">
        <v>0</v>
      </c>
      <c r="R37" s="182">
        <v>0</v>
      </c>
      <c r="S37" s="182">
        <v>1</v>
      </c>
      <c r="T37" s="182">
        <v>11</v>
      </c>
      <c r="U37" s="182">
        <v>0</v>
      </c>
      <c r="V37" s="182">
        <v>187</v>
      </c>
      <c r="W37" s="182"/>
      <c r="X37" s="182" t="s">
        <v>229</v>
      </c>
      <c r="Y37" s="182" t="s">
        <v>126</v>
      </c>
      <c r="Z37" s="182" t="s">
        <v>117</v>
      </c>
      <c r="AA37" s="182">
        <v>0</v>
      </c>
      <c r="AB37" s="183">
        <f t="shared" si="3"/>
        <v>1</v>
      </c>
      <c r="AC37" s="183">
        <f t="shared" si="4"/>
        <v>0</v>
      </c>
      <c r="AD37" s="184"/>
      <c r="AE37" s="184" t="str">
        <f t="shared" si="5"/>
        <v>пс "Краскино" Ф-5</v>
      </c>
      <c r="AF37" s="184">
        <f t="shared" si="6"/>
        <v>0</v>
      </c>
      <c r="AG37" s="184"/>
      <c r="AH37" s="184">
        <f>IF(AE37=0,0,IF(COUNTIF($AE$11:AE36,AE37)=0,P37,0))</f>
        <v>12</v>
      </c>
      <c r="AI37" s="184">
        <f>IF(AF37=0,0,IF(COUNTIF($AF$11:AF36,AF37)=0,P37,0))</f>
        <v>0</v>
      </c>
      <c r="AJ37" s="184"/>
      <c r="AK37" s="183">
        <f t="shared" si="0"/>
        <v>187</v>
      </c>
      <c r="AL37" s="183">
        <f t="shared" si="7"/>
        <v>0</v>
      </c>
      <c r="AM37" s="184"/>
      <c r="AN37" s="184">
        <f>IF(COUNTIF($D$11:D36,D37)=0,M37,0)</f>
        <v>12</v>
      </c>
      <c r="AO37" s="184"/>
      <c r="AP37" s="184">
        <f t="shared" si="8"/>
        <v>0</v>
      </c>
      <c r="AQ37" s="184">
        <f t="shared" si="1"/>
        <v>0</v>
      </c>
      <c r="AS37" s="27">
        <f t="shared" si="9"/>
        <v>0</v>
      </c>
      <c r="AU37" s="184">
        <f>IF(AE37=0,0,IF(COUNTIF($AE$11:AE36,AE37)=0,S37,0))</f>
        <v>1</v>
      </c>
      <c r="AV37" s="185">
        <f t="shared" si="10"/>
        <v>0</v>
      </c>
      <c r="AX37" s="27">
        <f t="shared" si="11"/>
        <v>0</v>
      </c>
      <c r="AY37" s="27">
        <f t="shared" si="12"/>
        <v>0</v>
      </c>
      <c r="BA37" s="27">
        <f t="shared" si="17"/>
        <v>0</v>
      </c>
      <c r="BB37" s="27">
        <f t="shared" si="14"/>
        <v>0</v>
      </c>
      <c r="BD37" s="27">
        <f t="shared" si="15"/>
        <v>0</v>
      </c>
      <c r="BE37" s="27">
        <f t="shared" si="16"/>
        <v>0</v>
      </c>
      <c r="BG37" s="186">
        <f t="shared" si="2"/>
        <v>0</v>
      </c>
      <c r="BH37" s="186">
        <f t="shared" si="2"/>
        <v>0</v>
      </c>
    </row>
    <row r="38" spans="1:60" ht="49.5" x14ac:dyDescent="0.3">
      <c r="A38" s="182">
        <v>28</v>
      </c>
      <c r="B38" s="182" t="s">
        <v>145</v>
      </c>
      <c r="C38" s="182" t="s">
        <v>114</v>
      </c>
      <c r="D38" s="182" t="s">
        <v>112</v>
      </c>
      <c r="E38" s="182" t="s">
        <v>134</v>
      </c>
      <c r="F38" s="182" t="s">
        <v>431</v>
      </c>
      <c r="G38" s="182" t="s">
        <v>432</v>
      </c>
      <c r="H38" s="182" t="s">
        <v>78</v>
      </c>
      <c r="I38" s="182">
        <v>2.67</v>
      </c>
      <c r="J38" s="182" t="s">
        <v>433</v>
      </c>
      <c r="K38" s="182">
        <v>0</v>
      </c>
      <c r="L38" s="182">
        <v>0</v>
      </c>
      <c r="M38" s="182">
        <v>713</v>
      </c>
      <c r="N38" s="182">
        <v>0</v>
      </c>
      <c r="O38" s="182">
        <v>0</v>
      </c>
      <c r="P38" s="182">
        <v>713</v>
      </c>
      <c r="Q38" s="182">
        <v>0</v>
      </c>
      <c r="R38" s="182">
        <v>0</v>
      </c>
      <c r="S38" s="182">
        <v>3</v>
      </c>
      <c r="T38" s="182">
        <v>710</v>
      </c>
      <c r="U38" s="182">
        <v>0</v>
      </c>
      <c r="V38" s="182">
        <v>935</v>
      </c>
      <c r="W38" s="182"/>
      <c r="X38" s="182" t="s">
        <v>434</v>
      </c>
      <c r="Y38" s="182" t="s">
        <v>119</v>
      </c>
      <c r="Z38" s="182" t="s">
        <v>117</v>
      </c>
      <c r="AA38" s="182">
        <v>0</v>
      </c>
      <c r="AB38" s="183">
        <f t="shared" si="3"/>
        <v>2.67</v>
      </c>
      <c r="AC38" s="183">
        <f t="shared" si="4"/>
        <v>0</v>
      </c>
      <c r="AD38" s="184"/>
      <c r="AE38" s="184" t="str">
        <f t="shared" si="5"/>
        <v>ПС "Давыдовка" Ф-8</v>
      </c>
      <c r="AF38" s="184">
        <f t="shared" si="6"/>
        <v>0</v>
      </c>
      <c r="AG38" s="184"/>
      <c r="AH38" s="184">
        <f>IF(AE38=0,0,IF(COUNTIF($AE$11:AE17,AE38)=0,P38,0))</f>
        <v>713</v>
      </c>
      <c r="AI38" s="184">
        <f>IF(AF38=0,0,IF(COUNTIF($AF$11:AF17,AF38)=0,P38,0))</f>
        <v>0</v>
      </c>
      <c r="AJ38" s="184"/>
      <c r="AK38" s="183">
        <f t="shared" si="0"/>
        <v>935</v>
      </c>
      <c r="AL38" s="183">
        <f t="shared" si="7"/>
        <v>0</v>
      </c>
      <c r="AM38" s="184"/>
      <c r="AN38" s="184">
        <f>IF(COUNTIF($D$11:D17,D38)=0,M38,0)</f>
        <v>713</v>
      </c>
      <c r="AO38" s="184"/>
      <c r="AP38" s="184">
        <f t="shared" si="8"/>
        <v>0</v>
      </c>
      <c r="AQ38" s="184">
        <f t="shared" si="1"/>
        <v>0</v>
      </c>
      <c r="AS38" s="27">
        <f t="shared" si="9"/>
        <v>0</v>
      </c>
      <c r="AU38" s="184">
        <f>IF(AE38=0,0,IF(COUNTIF($AE$11:AE17,AE38)=0,S38,0))</f>
        <v>3</v>
      </c>
      <c r="AV38" s="185">
        <f t="shared" si="10"/>
        <v>0</v>
      </c>
      <c r="AX38" s="27">
        <f t="shared" si="11"/>
        <v>0</v>
      </c>
      <c r="AY38" s="27">
        <f t="shared" si="12"/>
        <v>0</v>
      </c>
      <c r="BA38" s="27">
        <f t="shared" si="13"/>
        <v>0</v>
      </c>
      <c r="BB38" s="27">
        <f t="shared" si="14"/>
        <v>0</v>
      </c>
      <c r="BD38" s="27">
        <f t="shared" si="15"/>
        <v>0</v>
      </c>
      <c r="BE38" s="27">
        <f t="shared" si="16"/>
        <v>0</v>
      </c>
      <c r="BG38" s="186">
        <f t="shared" si="2"/>
        <v>0</v>
      </c>
      <c r="BH38" s="186">
        <f t="shared" si="2"/>
        <v>0</v>
      </c>
    </row>
    <row r="39" spans="1:60" ht="49.5" x14ac:dyDescent="0.3">
      <c r="A39" s="182">
        <v>29</v>
      </c>
      <c r="B39" s="182" t="s">
        <v>145</v>
      </c>
      <c r="C39" s="182" t="s">
        <v>114</v>
      </c>
      <c r="D39" s="182" t="s">
        <v>110</v>
      </c>
      <c r="E39" s="182" t="s">
        <v>136</v>
      </c>
      <c r="F39" s="182" t="s">
        <v>435</v>
      </c>
      <c r="G39" s="182" t="s">
        <v>436</v>
      </c>
      <c r="H39" s="182" t="s">
        <v>78</v>
      </c>
      <c r="I39" s="182">
        <v>0.32</v>
      </c>
      <c r="J39" s="182" t="s">
        <v>143</v>
      </c>
      <c r="K39" s="182">
        <v>0</v>
      </c>
      <c r="L39" s="182">
        <v>0</v>
      </c>
      <c r="M39" s="182">
        <v>102</v>
      </c>
      <c r="N39" s="182">
        <v>0</v>
      </c>
      <c r="O39" s="182">
        <v>0</v>
      </c>
      <c r="P39" s="182">
        <v>102</v>
      </c>
      <c r="Q39" s="182">
        <v>0</v>
      </c>
      <c r="R39" s="182">
        <v>0</v>
      </c>
      <c r="S39" s="182">
        <v>12</v>
      </c>
      <c r="T39" s="182">
        <v>90</v>
      </c>
      <c r="U39" s="182">
        <v>0</v>
      </c>
      <c r="V39" s="182">
        <v>785</v>
      </c>
      <c r="W39" s="182"/>
      <c r="X39" s="182" t="s">
        <v>197</v>
      </c>
      <c r="Y39" s="182" t="s">
        <v>126</v>
      </c>
      <c r="Z39" s="182"/>
      <c r="AA39" s="182">
        <v>0</v>
      </c>
      <c r="AB39" s="183">
        <f t="shared" si="3"/>
        <v>0.32</v>
      </c>
      <c r="AC39" s="183">
        <f t="shared" si="4"/>
        <v>0</v>
      </c>
      <c r="AD39" s="184"/>
      <c r="AE39" s="184" t="str">
        <f t="shared" si="5"/>
        <v>ПС "Славянка" Ф-20</v>
      </c>
      <c r="AF39" s="184">
        <f t="shared" si="6"/>
        <v>0</v>
      </c>
      <c r="AG39" s="184"/>
      <c r="AH39" s="184">
        <f>IF(AE39=0,0,IF(COUNTIF($AE$11:AE38,AE39)=0,P39,0))</f>
        <v>0</v>
      </c>
      <c r="AI39" s="184">
        <f>IF(AF39=0,0,IF(COUNTIF($AF$11:AF38,AF39)=0,P39,0))</f>
        <v>0</v>
      </c>
      <c r="AJ39" s="184"/>
      <c r="AK39" s="183">
        <f t="shared" si="0"/>
        <v>785</v>
      </c>
      <c r="AL39" s="183">
        <f t="shared" si="7"/>
        <v>0</v>
      </c>
      <c r="AM39" s="184"/>
      <c r="AN39" s="184">
        <f>IF(COUNTIF($D$11:D38,D39)=0,M39,0)</f>
        <v>0</v>
      </c>
      <c r="AO39" s="184"/>
      <c r="AP39" s="184">
        <f t="shared" si="8"/>
        <v>0</v>
      </c>
      <c r="AQ39" s="184">
        <f t="shared" si="1"/>
        <v>0</v>
      </c>
      <c r="AS39" s="27">
        <f t="shared" si="9"/>
        <v>0</v>
      </c>
      <c r="AU39" s="184">
        <f>IF(AE39=0,0,IF(COUNTIF($AE$11:AE38,AE39)=0,S39,0))</f>
        <v>0</v>
      </c>
      <c r="AV39" s="185">
        <f t="shared" si="10"/>
        <v>0</v>
      </c>
      <c r="AX39" s="27">
        <f t="shared" si="11"/>
        <v>0</v>
      </c>
      <c r="AY39" s="27">
        <f t="shared" si="12"/>
        <v>0</v>
      </c>
      <c r="BA39" s="27">
        <f t="shared" si="13"/>
        <v>0</v>
      </c>
      <c r="BB39" s="27">
        <f t="shared" si="14"/>
        <v>0</v>
      </c>
      <c r="BD39" s="27">
        <f t="shared" si="15"/>
        <v>0</v>
      </c>
      <c r="BE39" s="27">
        <f t="shared" si="16"/>
        <v>0</v>
      </c>
      <c r="BG39" s="186">
        <f t="shared" si="2"/>
        <v>0</v>
      </c>
      <c r="BH39" s="186">
        <f t="shared" si="2"/>
        <v>0</v>
      </c>
    </row>
    <row r="40" spans="1:60" ht="49.5" x14ac:dyDescent="0.3">
      <c r="A40" s="182">
        <v>30</v>
      </c>
      <c r="B40" s="182" t="s">
        <v>145</v>
      </c>
      <c r="C40" s="182" t="s">
        <v>114</v>
      </c>
      <c r="D40" s="182" t="s">
        <v>104</v>
      </c>
      <c r="E40" s="182" t="s">
        <v>136</v>
      </c>
      <c r="F40" s="182" t="s">
        <v>435</v>
      </c>
      <c r="G40" s="182" t="s">
        <v>437</v>
      </c>
      <c r="H40" s="182" t="s">
        <v>78</v>
      </c>
      <c r="I40" s="182">
        <v>0.85</v>
      </c>
      <c r="J40" s="182" t="s">
        <v>143</v>
      </c>
      <c r="K40" s="182">
        <v>0</v>
      </c>
      <c r="L40" s="182">
        <v>0</v>
      </c>
      <c r="M40" s="182">
        <v>268</v>
      </c>
      <c r="N40" s="182">
        <v>0</v>
      </c>
      <c r="O40" s="182">
        <v>0</v>
      </c>
      <c r="P40" s="182">
        <v>268</v>
      </c>
      <c r="Q40" s="182">
        <v>0</v>
      </c>
      <c r="R40" s="182">
        <v>0</v>
      </c>
      <c r="S40" s="182">
        <v>8</v>
      </c>
      <c r="T40" s="182">
        <v>260</v>
      </c>
      <c r="U40" s="182">
        <v>0</v>
      </c>
      <c r="V40" s="182">
        <v>1400</v>
      </c>
      <c r="W40" s="182"/>
      <c r="X40" s="182" t="s">
        <v>197</v>
      </c>
      <c r="Y40" s="182" t="s">
        <v>126</v>
      </c>
      <c r="Z40" s="182"/>
      <c r="AA40" s="182">
        <v>0</v>
      </c>
      <c r="AB40" s="183">
        <f t="shared" si="3"/>
        <v>0.85</v>
      </c>
      <c r="AC40" s="183">
        <f t="shared" si="4"/>
        <v>0</v>
      </c>
      <c r="AD40" s="184"/>
      <c r="AE40" s="184" t="str">
        <f t="shared" si="5"/>
        <v>ПС "Славянка" Ф-18</v>
      </c>
      <c r="AF40" s="184">
        <f t="shared" si="6"/>
        <v>0</v>
      </c>
      <c r="AG40" s="184"/>
      <c r="AH40" s="184">
        <f>IF(AE40=0,0,IF(COUNTIF($AE$11:AE39,AE40)=0,P40,0))</f>
        <v>0</v>
      </c>
      <c r="AI40" s="184">
        <f>IF(AF40=0,0,IF(COUNTIF($AF$11:AF39,AF40)=0,P40,0))</f>
        <v>0</v>
      </c>
      <c r="AJ40" s="184"/>
      <c r="AK40" s="183">
        <f t="shared" si="0"/>
        <v>1400</v>
      </c>
      <c r="AL40" s="183">
        <f t="shared" si="7"/>
        <v>0</v>
      </c>
      <c r="AM40" s="184"/>
      <c r="AN40" s="184">
        <f>IF(COUNTIF($D$11:D39,D40)=0,M40,0)</f>
        <v>0</v>
      </c>
      <c r="AO40" s="184"/>
      <c r="AP40" s="184">
        <f t="shared" si="8"/>
        <v>0</v>
      </c>
      <c r="AQ40" s="184">
        <f t="shared" si="1"/>
        <v>0</v>
      </c>
      <c r="AS40" s="27">
        <f t="shared" si="9"/>
        <v>0</v>
      </c>
      <c r="AU40" s="184">
        <f>IF(AE40=0,0,IF(COUNTIF($AE$11:AE39,AE40)=0,S40,0))</f>
        <v>0</v>
      </c>
      <c r="AV40" s="185">
        <f t="shared" si="10"/>
        <v>0</v>
      </c>
      <c r="AX40" s="27">
        <f t="shared" si="11"/>
        <v>0</v>
      </c>
      <c r="AY40" s="27">
        <f t="shared" si="12"/>
        <v>0</v>
      </c>
      <c r="BA40" s="27">
        <f t="shared" si="13"/>
        <v>0</v>
      </c>
      <c r="BB40" s="27">
        <f t="shared" si="14"/>
        <v>0</v>
      </c>
      <c r="BD40" s="27">
        <f t="shared" si="15"/>
        <v>0</v>
      </c>
      <c r="BE40" s="27">
        <f t="shared" si="16"/>
        <v>0</v>
      </c>
      <c r="BG40" s="186">
        <f t="shared" si="2"/>
        <v>0</v>
      </c>
      <c r="BH40" s="186">
        <f t="shared" si="2"/>
        <v>0</v>
      </c>
    </row>
    <row r="41" spans="1:60" ht="66" x14ac:dyDescent="0.3">
      <c r="A41" s="182">
        <v>31</v>
      </c>
      <c r="B41" s="182" t="s">
        <v>145</v>
      </c>
      <c r="C41" s="182" t="s">
        <v>114</v>
      </c>
      <c r="D41" s="182" t="s">
        <v>438</v>
      </c>
      <c r="E41" s="182" t="s">
        <v>134</v>
      </c>
      <c r="F41" s="182" t="s">
        <v>439</v>
      </c>
      <c r="G41" s="182" t="s">
        <v>440</v>
      </c>
      <c r="H41" s="182" t="s">
        <v>78</v>
      </c>
      <c r="I41" s="182">
        <v>2</v>
      </c>
      <c r="J41" s="182" t="s">
        <v>212</v>
      </c>
      <c r="K41" s="182">
        <v>0</v>
      </c>
      <c r="L41" s="182">
        <v>0</v>
      </c>
      <c r="M41" s="182">
        <v>660</v>
      </c>
      <c r="N41" s="182">
        <v>0</v>
      </c>
      <c r="O41" s="182">
        <v>0</v>
      </c>
      <c r="P41" s="182">
        <v>660</v>
      </c>
      <c r="Q41" s="182">
        <v>0</v>
      </c>
      <c r="R41" s="182">
        <v>0</v>
      </c>
      <c r="S41" s="182">
        <v>17</v>
      </c>
      <c r="T41" s="182">
        <v>643</v>
      </c>
      <c r="U41" s="182">
        <v>0</v>
      </c>
      <c r="V41" s="182">
        <v>895</v>
      </c>
      <c r="W41" s="182"/>
      <c r="X41" s="182" t="s">
        <v>197</v>
      </c>
      <c r="Y41" s="182" t="s">
        <v>135</v>
      </c>
      <c r="Z41" s="182" t="s">
        <v>158</v>
      </c>
      <c r="AA41" s="182">
        <v>0</v>
      </c>
      <c r="AB41" s="183">
        <f t="shared" si="3"/>
        <v>2</v>
      </c>
      <c r="AC41" s="183">
        <f t="shared" si="4"/>
        <v>0</v>
      </c>
      <c r="AD41" s="184"/>
      <c r="AE41" s="184" t="str">
        <f t="shared" si="5"/>
        <v>ПС Надеждинская Ф-19</v>
      </c>
      <c r="AF41" s="184">
        <f t="shared" si="6"/>
        <v>0</v>
      </c>
      <c r="AG41" s="184"/>
      <c r="AH41" s="184">
        <f>IF(AE41=0,0,IF(COUNTIF($AE$11:AE40,AE41)=0,P41,0))</f>
        <v>660</v>
      </c>
      <c r="AI41" s="184">
        <f>IF(AF41=0,0,IF(COUNTIF($AF$11:AF40,AF41)=0,P41,0))</f>
        <v>0</v>
      </c>
      <c r="AJ41" s="184"/>
      <c r="AK41" s="183">
        <f t="shared" si="0"/>
        <v>895</v>
      </c>
      <c r="AL41" s="183">
        <f t="shared" si="7"/>
        <v>0</v>
      </c>
      <c r="AM41" s="184"/>
      <c r="AN41" s="184">
        <f>IF(COUNTIF($D$11:D40,D41)=0,M41,0)</f>
        <v>660</v>
      </c>
      <c r="AO41" s="184"/>
      <c r="AP41" s="184">
        <f t="shared" si="8"/>
        <v>0</v>
      </c>
      <c r="AQ41" s="184">
        <f t="shared" si="1"/>
        <v>0</v>
      </c>
      <c r="AS41" s="27">
        <f t="shared" si="9"/>
        <v>0</v>
      </c>
      <c r="AU41" s="184">
        <f>IF(AE41=0,0,IF(COUNTIF($AE$11:AE40,AE41)=0,S41,0))</f>
        <v>17</v>
      </c>
      <c r="AV41" s="185">
        <f t="shared" si="10"/>
        <v>0</v>
      </c>
      <c r="AX41" s="27">
        <f t="shared" si="11"/>
        <v>0</v>
      </c>
      <c r="AY41" s="27">
        <f t="shared" si="12"/>
        <v>0</v>
      </c>
      <c r="BA41" s="27">
        <f t="shared" si="13"/>
        <v>0</v>
      </c>
      <c r="BB41" s="27">
        <f t="shared" si="14"/>
        <v>0</v>
      </c>
      <c r="BD41" s="27">
        <f t="shared" si="15"/>
        <v>0</v>
      </c>
      <c r="BE41" s="27">
        <f t="shared" si="16"/>
        <v>0</v>
      </c>
      <c r="BG41" s="186">
        <f t="shared" si="2"/>
        <v>0</v>
      </c>
      <c r="BH41" s="186">
        <f t="shared" si="2"/>
        <v>0</v>
      </c>
    </row>
    <row r="42" spans="1:60" ht="49.5" x14ac:dyDescent="0.3">
      <c r="A42" s="182">
        <v>32</v>
      </c>
      <c r="B42" s="182" t="s">
        <v>145</v>
      </c>
      <c r="C42" s="182" t="s">
        <v>114</v>
      </c>
      <c r="D42" s="182" t="s">
        <v>132</v>
      </c>
      <c r="E42" s="182" t="s">
        <v>136</v>
      </c>
      <c r="F42" s="182" t="s">
        <v>441</v>
      </c>
      <c r="G42" s="182" t="s">
        <v>442</v>
      </c>
      <c r="H42" s="182" t="s">
        <v>78</v>
      </c>
      <c r="I42" s="182">
        <v>1.57</v>
      </c>
      <c r="J42" s="182" t="s">
        <v>219</v>
      </c>
      <c r="K42" s="182">
        <v>0</v>
      </c>
      <c r="L42" s="182">
        <v>0</v>
      </c>
      <c r="M42" s="182">
        <v>304</v>
      </c>
      <c r="N42" s="182">
        <v>0</v>
      </c>
      <c r="O42" s="182">
        <v>0</v>
      </c>
      <c r="P42" s="182">
        <v>304</v>
      </c>
      <c r="Q42" s="182">
        <v>0</v>
      </c>
      <c r="R42" s="182">
        <v>0</v>
      </c>
      <c r="S42" s="182">
        <v>6</v>
      </c>
      <c r="T42" s="182">
        <v>298</v>
      </c>
      <c r="U42" s="182">
        <v>0</v>
      </c>
      <c r="V42" s="182">
        <v>978</v>
      </c>
      <c r="W42" s="182"/>
      <c r="X42" s="182" t="s">
        <v>443</v>
      </c>
      <c r="Y42" s="182" t="s">
        <v>131</v>
      </c>
      <c r="Z42" s="182" t="s">
        <v>117</v>
      </c>
      <c r="AA42" s="182">
        <v>0</v>
      </c>
      <c r="AB42" s="183">
        <f t="shared" si="3"/>
        <v>1.57</v>
      </c>
      <c r="AC42" s="183">
        <f t="shared" si="4"/>
        <v>0</v>
      </c>
      <c r="AD42" s="184"/>
      <c r="AE42" s="184" t="str">
        <f t="shared" si="5"/>
        <v>ПС "Краскино" Ф-6</v>
      </c>
      <c r="AF42" s="184">
        <f t="shared" si="6"/>
        <v>0</v>
      </c>
      <c r="AG42" s="184"/>
      <c r="AH42" s="184">
        <f>IF(AE42=0,0,IF(COUNTIF($AE$11:AE41,AE42)=0,P42,0))</f>
        <v>0</v>
      </c>
      <c r="AI42" s="184">
        <f>IF(AF42=0,0,IF(COUNTIF($AF$11:AF41,AF42)=0,P42,0))</f>
        <v>0</v>
      </c>
      <c r="AJ42" s="184"/>
      <c r="AK42" s="183">
        <f t="shared" si="0"/>
        <v>978</v>
      </c>
      <c r="AL42" s="183">
        <f t="shared" si="7"/>
        <v>0</v>
      </c>
      <c r="AM42" s="184"/>
      <c r="AN42" s="184">
        <f>IF(COUNTIF($D$11:D41,D42)=0,M42,0)</f>
        <v>0</v>
      </c>
      <c r="AO42" s="184"/>
      <c r="AP42" s="184">
        <f t="shared" si="8"/>
        <v>0</v>
      </c>
      <c r="AQ42" s="184">
        <f t="shared" si="1"/>
        <v>0</v>
      </c>
      <c r="AS42" s="27">
        <f t="shared" si="9"/>
        <v>0</v>
      </c>
      <c r="AU42" s="184">
        <f>IF(AE42=0,0,IF(COUNTIF($AE$11:AE41,AE42)=0,S42,0))</f>
        <v>0</v>
      </c>
      <c r="AV42" s="185">
        <f t="shared" si="10"/>
        <v>0</v>
      </c>
      <c r="AX42" s="27">
        <f t="shared" si="11"/>
        <v>0</v>
      </c>
      <c r="AY42" s="27">
        <f t="shared" si="12"/>
        <v>0</v>
      </c>
      <c r="BA42" s="27">
        <f t="shared" si="13"/>
        <v>0</v>
      </c>
      <c r="BB42" s="27">
        <f t="shared" si="14"/>
        <v>0</v>
      </c>
      <c r="BD42" s="27">
        <f t="shared" si="15"/>
        <v>0</v>
      </c>
      <c r="BE42" s="27">
        <f t="shared" si="16"/>
        <v>0</v>
      </c>
      <c r="BG42" s="186">
        <f t="shared" si="2"/>
        <v>0</v>
      </c>
      <c r="BH42" s="186">
        <f t="shared" si="2"/>
        <v>0</v>
      </c>
    </row>
    <row r="43" spans="1:60" ht="45" x14ac:dyDescent="0.3">
      <c r="A43" s="182">
        <v>33</v>
      </c>
      <c r="B43" s="182" t="s">
        <v>145</v>
      </c>
      <c r="C43" s="182" t="s">
        <v>114</v>
      </c>
      <c r="D43" s="182" t="s">
        <v>142</v>
      </c>
      <c r="E43" s="182" t="s">
        <v>136</v>
      </c>
      <c r="F43" s="182" t="s">
        <v>444</v>
      </c>
      <c r="G43" s="182" t="s">
        <v>445</v>
      </c>
      <c r="H43" s="182" t="s">
        <v>78</v>
      </c>
      <c r="I43" s="182">
        <v>1</v>
      </c>
      <c r="J43" s="182" t="s">
        <v>219</v>
      </c>
      <c r="K43" s="182">
        <v>0</v>
      </c>
      <c r="L43" s="182">
        <v>0</v>
      </c>
      <c r="M43" s="182">
        <v>278</v>
      </c>
      <c r="N43" s="182">
        <v>0</v>
      </c>
      <c r="O43" s="182">
        <v>0</v>
      </c>
      <c r="P43" s="182">
        <v>278</v>
      </c>
      <c r="Q43" s="182">
        <v>0</v>
      </c>
      <c r="R43" s="182">
        <v>0</v>
      </c>
      <c r="S43" s="182">
        <v>29</v>
      </c>
      <c r="T43" s="182">
        <v>249</v>
      </c>
      <c r="U43" s="182">
        <v>0</v>
      </c>
      <c r="V43" s="182">
        <v>1054</v>
      </c>
      <c r="W43" s="182"/>
      <c r="X43" s="182" t="s">
        <v>446</v>
      </c>
      <c r="Y43" s="182" t="s">
        <v>131</v>
      </c>
      <c r="Z43" s="182" t="s">
        <v>117</v>
      </c>
      <c r="AA43" s="182">
        <v>0</v>
      </c>
      <c r="AB43" s="183">
        <f t="shared" si="3"/>
        <v>1</v>
      </c>
      <c r="AC43" s="183">
        <f t="shared" si="4"/>
        <v>0</v>
      </c>
      <c r="AD43" s="184"/>
      <c r="AE43" s="184" t="str">
        <f t="shared" si="5"/>
        <v>Ф-31 пс Славянка</v>
      </c>
      <c r="AF43" s="184">
        <f t="shared" si="6"/>
        <v>0</v>
      </c>
      <c r="AG43" s="184"/>
      <c r="AH43" s="184">
        <f>IF(AE43=0,0,IF(COUNTIF($AE$11:AE42,AE43)=0,P43,0))</f>
        <v>278</v>
      </c>
      <c r="AI43" s="184">
        <f>IF(AF43=0,0,IF(COUNTIF($AF$11:AF42,AF43)=0,P43,0))</f>
        <v>0</v>
      </c>
      <c r="AJ43" s="184"/>
      <c r="AK43" s="183">
        <f t="shared" si="0"/>
        <v>1054</v>
      </c>
      <c r="AL43" s="183">
        <f t="shared" si="7"/>
        <v>0</v>
      </c>
      <c r="AM43" s="184"/>
      <c r="AN43" s="184">
        <f>IF(COUNTIF($D$11:D42,D43)=0,M43,0)</f>
        <v>278</v>
      </c>
      <c r="AO43" s="184"/>
      <c r="AP43" s="184">
        <f t="shared" si="8"/>
        <v>0</v>
      </c>
      <c r="AQ43" s="184">
        <f t="shared" si="1"/>
        <v>0</v>
      </c>
      <c r="AS43" s="27">
        <f t="shared" si="9"/>
        <v>0</v>
      </c>
      <c r="AU43" s="184">
        <f>IF(AE43=0,0,IF(COUNTIF($AE$11:AE42,AE43)=0,S43,0))</f>
        <v>29</v>
      </c>
      <c r="AV43" s="185">
        <f t="shared" si="10"/>
        <v>0</v>
      </c>
      <c r="AX43" s="27">
        <f t="shared" si="11"/>
        <v>0</v>
      </c>
      <c r="AY43" s="27">
        <f t="shared" si="12"/>
        <v>0</v>
      </c>
      <c r="BA43" s="27">
        <f t="shared" si="13"/>
        <v>0</v>
      </c>
      <c r="BB43" s="27">
        <f t="shared" si="14"/>
        <v>0</v>
      </c>
      <c r="BD43" s="27">
        <f t="shared" si="15"/>
        <v>0</v>
      </c>
      <c r="BE43" s="27">
        <f t="shared" si="16"/>
        <v>0</v>
      </c>
      <c r="BG43" s="186">
        <f t="shared" si="2"/>
        <v>0</v>
      </c>
      <c r="BH43" s="186">
        <f t="shared" si="2"/>
        <v>0</v>
      </c>
    </row>
    <row r="44" spans="1:60" ht="45" x14ac:dyDescent="0.3">
      <c r="A44" s="182">
        <v>34</v>
      </c>
      <c r="B44" s="182" t="s">
        <v>145</v>
      </c>
      <c r="C44" s="182" t="s">
        <v>114</v>
      </c>
      <c r="D44" s="182" t="s">
        <v>426</v>
      </c>
      <c r="E44" s="182" t="s">
        <v>136</v>
      </c>
      <c r="F44" s="182" t="s">
        <v>447</v>
      </c>
      <c r="G44" s="182" t="s">
        <v>448</v>
      </c>
      <c r="H44" s="182" t="s">
        <v>78</v>
      </c>
      <c r="I44" s="182">
        <v>5</v>
      </c>
      <c r="J44" s="182" t="s">
        <v>143</v>
      </c>
      <c r="K44" s="182">
        <v>0</v>
      </c>
      <c r="L44" s="182">
        <v>0</v>
      </c>
      <c r="M44" s="182">
        <v>33</v>
      </c>
      <c r="N44" s="182">
        <v>0</v>
      </c>
      <c r="O44" s="182">
        <v>0</v>
      </c>
      <c r="P44" s="182">
        <v>33</v>
      </c>
      <c r="Q44" s="182">
        <v>0</v>
      </c>
      <c r="R44" s="182">
        <v>0</v>
      </c>
      <c r="S44" s="182">
        <v>2</v>
      </c>
      <c r="T44" s="182">
        <v>31</v>
      </c>
      <c r="U44" s="182">
        <v>0</v>
      </c>
      <c r="V44" s="182">
        <v>492</v>
      </c>
      <c r="W44" s="182"/>
      <c r="X44" s="182" t="s">
        <v>229</v>
      </c>
      <c r="Y44" s="182" t="s">
        <v>130</v>
      </c>
      <c r="Z44" s="182" t="s">
        <v>117</v>
      </c>
      <c r="AA44" s="182">
        <v>0</v>
      </c>
      <c r="AB44" s="183">
        <f t="shared" si="3"/>
        <v>5</v>
      </c>
      <c r="AC44" s="183">
        <f t="shared" si="4"/>
        <v>0</v>
      </c>
      <c r="AD44" s="184"/>
      <c r="AE44" s="184" t="str">
        <f t="shared" si="5"/>
        <v>псТроица Ф-7</v>
      </c>
      <c r="AF44" s="184">
        <f t="shared" si="6"/>
        <v>0</v>
      </c>
      <c r="AG44" s="184"/>
      <c r="AH44" s="184">
        <f>IF(AE44=0,0,IF(COUNTIF($AE$11:AE43,AE44)=0,P44,0))</f>
        <v>0</v>
      </c>
      <c r="AI44" s="184">
        <f>IF(AF44=0,0,IF(COUNTIF($AF$11:AF43,AF44)=0,P44,0))</f>
        <v>0</v>
      </c>
      <c r="AJ44" s="184"/>
      <c r="AK44" s="183">
        <f t="shared" si="0"/>
        <v>492</v>
      </c>
      <c r="AL44" s="183">
        <f t="shared" si="7"/>
        <v>0</v>
      </c>
      <c r="AM44" s="184"/>
      <c r="AN44" s="184">
        <f>IF(COUNTIF($D$11:D43,D44)=0,M44,0)</f>
        <v>0</v>
      </c>
      <c r="AO44" s="184"/>
      <c r="AP44" s="184">
        <f t="shared" si="8"/>
        <v>0</v>
      </c>
      <c r="AQ44" s="184">
        <f t="shared" si="1"/>
        <v>0</v>
      </c>
      <c r="AS44" s="27">
        <f t="shared" si="9"/>
        <v>0</v>
      </c>
      <c r="AU44" s="184">
        <f>IF(AE44=0,0,IF(COUNTIF($AE$11:AE43,AE44)=0,S44,0))</f>
        <v>0</v>
      </c>
      <c r="AV44" s="185">
        <f t="shared" si="10"/>
        <v>0</v>
      </c>
      <c r="AX44" s="27">
        <f t="shared" si="11"/>
        <v>0</v>
      </c>
      <c r="AY44" s="27">
        <f t="shared" si="12"/>
        <v>0</v>
      </c>
      <c r="BA44" s="27">
        <f t="shared" si="13"/>
        <v>0</v>
      </c>
      <c r="BB44" s="27">
        <f t="shared" si="14"/>
        <v>0</v>
      </c>
      <c r="BD44" s="27">
        <f t="shared" si="15"/>
        <v>0</v>
      </c>
      <c r="BE44" s="27">
        <f t="shared" si="16"/>
        <v>0</v>
      </c>
      <c r="BG44" s="186">
        <f t="shared" si="2"/>
        <v>0</v>
      </c>
      <c r="BH44" s="186">
        <f t="shared" si="2"/>
        <v>0</v>
      </c>
    </row>
    <row r="45" spans="1:60" ht="45" x14ac:dyDescent="0.3">
      <c r="A45" s="182">
        <v>35</v>
      </c>
      <c r="B45" s="182" t="s">
        <v>145</v>
      </c>
      <c r="C45" s="182" t="s">
        <v>114</v>
      </c>
      <c r="D45" s="182" t="s">
        <v>449</v>
      </c>
      <c r="E45" s="182" t="s">
        <v>136</v>
      </c>
      <c r="F45" s="182" t="s">
        <v>447</v>
      </c>
      <c r="G45" s="182" t="s">
        <v>448</v>
      </c>
      <c r="H45" s="182" t="s">
        <v>78</v>
      </c>
      <c r="I45" s="182">
        <v>5</v>
      </c>
      <c r="J45" s="182" t="s">
        <v>143</v>
      </c>
      <c r="K45" s="182">
        <v>0</v>
      </c>
      <c r="L45" s="182">
        <v>0</v>
      </c>
      <c r="M45" s="182">
        <v>140</v>
      </c>
      <c r="N45" s="182">
        <v>0</v>
      </c>
      <c r="O45" s="182">
        <v>0</v>
      </c>
      <c r="P45" s="182">
        <v>140</v>
      </c>
      <c r="Q45" s="182">
        <v>0</v>
      </c>
      <c r="R45" s="182">
        <v>0</v>
      </c>
      <c r="S45" s="182">
        <v>7</v>
      </c>
      <c r="T45" s="182">
        <v>133</v>
      </c>
      <c r="U45" s="182">
        <v>0</v>
      </c>
      <c r="V45" s="182">
        <v>395</v>
      </c>
      <c r="W45" s="182"/>
      <c r="X45" s="182" t="s">
        <v>229</v>
      </c>
      <c r="Y45" s="182" t="s">
        <v>130</v>
      </c>
      <c r="Z45" s="182" t="s">
        <v>117</v>
      </c>
      <c r="AA45" s="182">
        <v>0</v>
      </c>
      <c r="AB45" s="183">
        <f t="shared" si="3"/>
        <v>5</v>
      </c>
      <c r="AC45" s="183">
        <f t="shared" si="4"/>
        <v>0</v>
      </c>
      <c r="AD45" s="184"/>
      <c r="AE45" s="184" t="str">
        <f t="shared" si="5"/>
        <v>псТроица Ф-9</v>
      </c>
      <c r="AF45" s="184">
        <f t="shared" si="6"/>
        <v>0</v>
      </c>
      <c r="AG45" s="184"/>
      <c r="AH45" s="184">
        <f>IF(AE45=0,0,IF(COUNTIF($AE$11:AE44,AE45)=0,P45,0))</f>
        <v>140</v>
      </c>
      <c r="AI45" s="184">
        <f>IF(AF45=0,0,IF(COUNTIF($AF$11:AF44,AF45)=0,P45,0))</f>
        <v>0</v>
      </c>
      <c r="AJ45" s="184"/>
      <c r="AK45" s="183">
        <f t="shared" si="0"/>
        <v>395</v>
      </c>
      <c r="AL45" s="183">
        <f t="shared" si="7"/>
        <v>0</v>
      </c>
      <c r="AM45" s="184"/>
      <c r="AN45" s="184">
        <f>IF(COUNTIF($D$11:D44,D45)=0,M45,0)</f>
        <v>140</v>
      </c>
      <c r="AO45" s="184"/>
      <c r="AP45" s="184">
        <f t="shared" si="8"/>
        <v>0</v>
      </c>
      <c r="AQ45" s="184">
        <f t="shared" si="1"/>
        <v>0</v>
      </c>
      <c r="AS45" s="27">
        <f t="shared" si="9"/>
        <v>0</v>
      </c>
      <c r="AU45" s="184">
        <f>IF(AE45=0,0,IF(COUNTIF($AE$11:AE44,AE45)=0,S45,0))</f>
        <v>7</v>
      </c>
      <c r="AV45" s="185">
        <f t="shared" si="10"/>
        <v>0</v>
      </c>
      <c r="AX45" s="27">
        <f t="shared" si="11"/>
        <v>0</v>
      </c>
      <c r="AY45" s="27">
        <f t="shared" si="12"/>
        <v>0</v>
      </c>
      <c r="BA45" s="27">
        <f t="shared" si="13"/>
        <v>0</v>
      </c>
      <c r="BB45" s="27">
        <f t="shared" si="14"/>
        <v>0</v>
      </c>
      <c r="BD45" s="27">
        <f t="shared" si="15"/>
        <v>0</v>
      </c>
      <c r="BE45" s="27">
        <f t="shared" si="16"/>
        <v>0</v>
      </c>
      <c r="BG45" s="186">
        <f t="shared" si="2"/>
        <v>0</v>
      </c>
      <c r="BH45" s="186">
        <f t="shared" si="2"/>
        <v>0</v>
      </c>
    </row>
    <row r="46" spans="1:60" ht="45" x14ac:dyDescent="0.3">
      <c r="A46" s="182">
        <v>36</v>
      </c>
      <c r="B46" s="182" t="s">
        <v>145</v>
      </c>
      <c r="C46" s="182" t="s">
        <v>115</v>
      </c>
      <c r="D46" s="182" t="s">
        <v>140</v>
      </c>
      <c r="E46" s="182" t="s">
        <v>136</v>
      </c>
      <c r="F46" s="182" t="s">
        <v>447</v>
      </c>
      <c r="G46" s="182" t="s">
        <v>448</v>
      </c>
      <c r="H46" s="182" t="s">
        <v>78</v>
      </c>
      <c r="I46" s="182">
        <v>5</v>
      </c>
      <c r="J46" s="182" t="s">
        <v>143</v>
      </c>
      <c r="K46" s="182">
        <v>0</v>
      </c>
      <c r="L46" s="182">
        <v>0</v>
      </c>
      <c r="M46" s="182">
        <v>383</v>
      </c>
      <c r="N46" s="182">
        <v>0</v>
      </c>
      <c r="O46" s="182">
        <v>0</v>
      </c>
      <c r="P46" s="182">
        <v>383</v>
      </c>
      <c r="Q46" s="182">
        <v>0</v>
      </c>
      <c r="R46" s="182">
        <v>0</v>
      </c>
      <c r="S46" s="182">
        <v>5</v>
      </c>
      <c r="T46" s="182">
        <v>378</v>
      </c>
      <c r="U46" s="182">
        <v>0</v>
      </c>
      <c r="V46" s="182">
        <v>258</v>
      </c>
      <c r="W46" s="182"/>
      <c r="X46" s="182" t="s">
        <v>229</v>
      </c>
      <c r="Y46" s="182" t="s">
        <v>130</v>
      </c>
      <c r="Z46" s="182" t="s">
        <v>117</v>
      </c>
      <c r="AA46" s="182">
        <v>0</v>
      </c>
      <c r="AB46" s="183">
        <f t="shared" si="3"/>
        <v>5</v>
      </c>
      <c r="AC46" s="183">
        <f t="shared" si="4"/>
        <v>0</v>
      </c>
      <c r="AD46" s="184"/>
      <c r="AE46" s="184" t="str">
        <f t="shared" si="5"/>
        <v>псТроица Ф-18</v>
      </c>
      <c r="AF46" s="184">
        <f t="shared" si="6"/>
        <v>0</v>
      </c>
      <c r="AG46" s="184"/>
      <c r="AH46" s="184">
        <f>IF(AE46=0,0,IF(COUNTIF($AE$11:AE45,AE46)=0,P46,0))</f>
        <v>383</v>
      </c>
      <c r="AI46" s="184">
        <f>IF(AF46=0,0,IF(COUNTIF($AF$11:AF45,AF46)=0,P46,0))</f>
        <v>0</v>
      </c>
      <c r="AJ46" s="184"/>
      <c r="AK46" s="183">
        <f t="shared" si="0"/>
        <v>258</v>
      </c>
      <c r="AL46" s="183">
        <f t="shared" si="7"/>
        <v>0</v>
      </c>
      <c r="AM46" s="184"/>
      <c r="AN46" s="184">
        <f>IF(COUNTIF($D$11:D45,D46)=0,M46,0)</f>
        <v>383</v>
      </c>
      <c r="AO46" s="184"/>
      <c r="AP46" s="184">
        <f t="shared" si="8"/>
        <v>0</v>
      </c>
      <c r="AQ46" s="184">
        <f t="shared" si="1"/>
        <v>0</v>
      </c>
      <c r="AS46" s="27">
        <f t="shared" si="9"/>
        <v>0</v>
      </c>
      <c r="AU46" s="184">
        <f>IF(AE46=0,0,IF(COUNTIF($AE$11:AE45,AE46)=0,S46,0))</f>
        <v>5</v>
      </c>
      <c r="AV46" s="185">
        <f t="shared" si="10"/>
        <v>0</v>
      </c>
      <c r="AX46" s="27">
        <f t="shared" si="11"/>
        <v>0</v>
      </c>
      <c r="AY46" s="27">
        <f t="shared" si="12"/>
        <v>0</v>
      </c>
      <c r="BA46" s="27">
        <f t="shared" si="13"/>
        <v>0</v>
      </c>
      <c r="BB46" s="27">
        <f t="shared" si="14"/>
        <v>0</v>
      </c>
      <c r="BD46" s="27">
        <f t="shared" si="15"/>
        <v>0</v>
      </c>
      <c r="BE46" s="27">
        <f t="shared" si="16"/>
        <v>0</v>
      </c>
      <c r="BG46" s="186">
        <f t="shared" si="2"/>
        <v>0</v>
      </c>
      <c r="BH46" s="186">
        <f t="shared" si="2"/>
        <v>0</v>
      </c>
    </row>
    <row r="47" spans="1:60" ht="49.5" x14ac:dyDescent="0.3">
      <c r="A47" s="182">
        <v>37</v>
      </c>
      <c r="B47" s="182" t="s">
        <v>145</v>
      </c>
      <c r="C47" s="182" t="s">
        <v>114</v>
      </c>
      <c r="D47" s="182" t="s">
        <v>297</v>
      </c>
      <c r="E47" s="182" t="s">
        <v>136</v>
      </c>
      <c r="F47" s="182" t="s">
        <v>450</v>
      </c>
      <c r="G47" s="182" t="s">
        <v>451</v>
      </c>
      <c r="H47" s="182" t="s">
        <v>78</v>
      </c>
      <c r="I47" s="182">
        <v>1.25</v>
      </c>
      <c r="J47" s="182" t="s">
        <v>219</v>
      </c>
      <c r="K47" s="182">
        <v>0</v>
      </c>
      <c r="L47" s="182">
        <v>0</v>
      </c>
      <c r="M47" s="182">
        <v>171</v>
      </c>
      <c r="N47" s="182">
        <v>0</v>
      </c>
      <c r="O47" s="182">
        <v>0</v>
      </c>
      <c r="P47" s="182">
        <v>171</v>
      </c>
      <c r="Q47" s="182">
        <v>0</v>
      </c>
      <c r="R47" s="182">
        <v>0</v>
      </c>
      <c r="S47" s="182">
        <v>14</v>
      </c>
      <c r="T47" s="182">
        <v>157</v>
      </c>
      <c r="U47" s="182">
        <v>0</v>
      </c>
      <c r="V47" s="182">
        <v>798</v>
      </c>
      <c r="W47" s="182"/>
      <c r="X47" s="182" t="s">
        <v>452</v>
      </c>
      <c r="Y47" s="182" t="s">
        <v>131</v>
      </c>
      <c r="Z47" s="182" t="s">
        <v>117</v>
      </c>
      <c r="AA47" s="182">
        <v>0</v>
      </c>
      <c r="AB47" s="183">
        <f t="shared" si="3"/>
        <v>1.25</v>
      </c>
      <c r="AC47" s="183">
        <f t="shared" si="4"/>
        <v>0</v>
      </c>
      <c r="AD47" s="184"/>
      <c r="AE47" s="184" t="str">
        <f t="shared" si="5"/>
        <v>пс Славянка Ф-5</v>
      </c>
      <c r="AF47" s="184">
        <f t="shared" si="6"/>
        <v>0</v>
      </c>
      <c r="AG47" s="184"/>
      <c r="AH47" s="184">
        <f>IF(AE47=0,0,IF(COUNTIF($AE$11:AE46,AE47)=0,P47,0))</f>
        <v>171</v>
      </c>
      <c r="AI47" s="184">
        <f>IF(AF47=0,0,IF(COUNTIF($AF$11:AF46,AF47)=0,P47,0))</f>
        <v>0</v>
      </c>
      <c r="AJ47" s="184"/>
      <c r="AK47" s="183">
        <f t="shared" si="0"/>
        <v>798</v>
      </c>
      <c r="AL47" s="183">
        <f t="shared" si="7"/>
        <v>0</v>
      </c>
      <c r="AM47" s="184"/>
      <c r="AN47" s="184">
        <f>IF(COUNTIF($D$11:D46,D47)=0,M47,0)</f>
        <v>171</v>
      </c>
      <c r="AO47" s="184"/>
      <c r="AP47" s="184">
        <f t="shared" si="8"/>
        <v>0</v>
      </c>
      <c r="AQ47" s="184">
        <f t="shared" si="1"/>
        <v>0</v>
      </c>
      <c r="AS47" s="27">
        <f t="shared" si="9"/>
        <v>0</v>
      </c>
      <c r="AU47" s="184">
        <f>IF(AE47=0,0,IF(COUNTIF($AE$11:AE46,AE47)=0,S47,0))</f>
        <v>14</v>
      </c>
      <c r="AV47" s="185">
        <f t="shared" si="10"/>
        <v>0</v>
      </c>
      <c r="AX47" s="27">
        <f t="shared" si="11"/>
        <v>0</v>
      </c>
      <c r="AY47" s="27">
        <f t="shared" si="12"/>
        <v>0</v>
      </c>
      <c r="BA47" s="27">
        <f t="shared" si="13"/>
        <v>0</v>
      </c>
      <c r="BB47" s="27">
        <f t="shared" si="14"/>
        <v>0</v>
      </c>
      <c r="BD47" s="27">
        <f t="shared" si="15"/>
        <v>0</v>
      </c>
      <c r="BE47" s="27">
        <f t="shared" si="16"/>
        <v>0</v>
      </c>
      <c r="BG47" s="186">
        <f t="shared" si="2"/>
        <v>0</v>
      </c>
      <c r="BH47" s="186">
        <f t="shared" si="2"/>
        <v>0</v>
      </c>
    </row>
    <row r="48" spans="1:60" ht="49.5" x14ac:dyDescent="0.3">
      <c r="A48" s="182">
        <v>38</v>
      </c>
      <c r="B48" s="182" t="s">
        <v>145</v>
      </c>
      <c r="C48" s="182" t="s">
        <v>114</v>
      </c>
      <c r="D48" s="182" t="s">
        <v>137</v>
      </c>
      <c r="E48" s="182" t="s">
        <v>136</v>
      </c>
      <c r="F48" s="182" t="s">
        <v>453</v>
      </c>
      <c r="G48" s="182" t="s">
        <v>454</v>
      </c>
      <c r="H48" s="182" t="s">
        <v>78</v>
      </c>
      <c r="I48" s="182">
        <v>6</v>
      </c>
      <c r="J48" s="182" t="s">
        <v>143</v>
      </c>
      <c r="K48" s="182">
        <v>0</v>
      </c>
      <c r="L48" s="182">
        <v>0</v>
      </c>
      <c r="M48" s="182">
        <v>465</v>
      </c>
      <c r="N48" s="182">
        <v>0</v>
      </c>
      <c r="O48" s="182">
        <v>0</v>
      </c>
      <c r="P48" s="182">
        <v>465</v>
      </c>
      <c r="Q48" s="182">
        <v>0</v>
      </c>
      <c r="R48" s="182">
        <v>0</v>
      </c>
      <c r="S48" s="182">
        <v>7</v>
      </c>
      <c r="T48" s="182">
        <v>458</v>
      </c>
      <c r="U48" s="182">
        <v>0</v>
      </c>
      <c r="V48" s="182">
        <v>1130</v>
      </c>
      <c r="W48" s="182"/>
      <c r="X48" s="182" t="s">
        <v>229</v>
      </c>
      <c r="Y48" s="182" t="s">
        <v>130</v>
      </c>
      <c r="Z48" s="182" t="s">
        <v>117</v>
      </c>
      <c r="AA48" s="182">
        <v>0</v>
      </c>
      <c r="AB48" s="183">
        <f t="shared" si="3"/>
        <v>6</v>
      </c>
      <c r="AC48" s="183">
        <f t="shared" si="4"/>
        <v>0</v>
      </c>
      <c r="AD48" s="184"/>
      <c r="AE48" s="184" t="str">
        <f t="shared" si="5"/>
        <v>пс "Краскино" Ф-12</v>
      </c>
      <c r="AF48" s="184">
        <f t="shared" si="6"/>
        <v>0</v>
      </c>
      <c r="AG48" s="184"/>
      <c r="AH48" s="184">
        <f>IF(AE48=0,0,IF(COUNTIF($AE$11:AE47,AE48)=0,P48,0))</f>
        <v>465</v>
      </c>
      <c r="AI48" s="184">
        <f>IF(AF48=0,0,IF(COUNTIF($AF$11:AF47,AF48)=0,P48,0))</f>
        <v>0</v>
      </c>
      <c r="AJ48" s="184"/>
      <c r="AK48" s="183">
        <f t="shared" si="0"/>
        <v>1130</v>
      </c>
      <c r="AL48" s="183">
        <f t="shared" si="7"/>
        <v>0</v>
      </c>
      <c r="AM48" s="184"/>
      <c r="AN48" s="184">
        <f>IF(COUNTIF($D$11:D47,D48)=0,M48,0)</f>
        <v>465</v>
      </c>
      <c r="AO48" s="184"/>
      <c r="AP48" s="184">
        <f t="shared" si="8"/>
        <v>0</v>
      </c>
      <c r="AQ48" s="184">
        <f t="shared" si="1"/>
        <v>0</v>
      </c>
      <c r="AS48" s="27">
        <f t="shared" si="9"/>
        <v>0</v>
      </c>
      <c r="AU48" s="184">
        <f>IF(AE48=0,0,IF(COUNTIF($AE$11:AE47,AE48)=0,S48,0))</f>
        <v>7</v>
      </c>
      <c r="AV48" s="185">
        <f t="shared" si="10"/>
        <v>0</v>
      </c>
      <c r="AX48" s="27">
        <f t="shared" si="11"/>
        <v>0</v>
      </c>
      <c r="AY48" s="27">
        <f t="shared" si="12"/>
        <v>0</v>
      </c>
      <c r="BA48" s="27">
        <f>IF(S48&gt;0,I48*S48*AA48,0)</f>
        <v>0</v>
      </c>
      <c r="BB48" s="27">
        <f t="shared" si="14"/>
        <v>0</v>
      </c>
      <c r="BD48" s="27">
        <f t="shared" si="15"/>
        <v>0</v>
      </c>
      <c r="BE48" s="27">
        <f t="shared" si="16"/>
        <v>0</v>
      </c>
      <c r="BG48" s="186">
        <f t="shared" si="2"/>
        <v>0</v>
      </c>
      <c r="BH48" s="186">
        <f t="shared" si="2"/>
        <v>0</v>
      </c>
    </row>
    <row r="49" spans="1:60" ht="49.5" x14ac:dyDescent="0.3">
      <c r="A49" s="182">
        <v>39</v>
      </c>
      <c r="B49" s="182" t="s">
        <v>145</v>
      </c>
      <c r="C49" s="182" t="s">
        <v>114</v>
      </c>
      <c r="D49" s="182" t="s">
        <v>137</v>
      </c>
      <c r="E49" s="182" t="s">
        <v>136</v>
      </c>
      <c r="F49" s="182" t="s">
        <v>455</v>
      </c>
      <c r="G49" s="182" t="s">
        <v>456</v>
      </c>
      <c r="H49" s="182" t="s">
        <v>78</v>
      </c>
      <c r="I49" s="182">
        <v>0.88</v>
      </c>
      <c r="J49" s="182" t="s">
        <v>143</v>
      </c>
      <c r="K49" s="182">
        <v>0</v>
      </c>
      <c r="L49" s="182">
        <v>0</v>
      </c>
      <c r="M49" s="182">
        <v>465</v>
      </c>
      <c r="N49" s="182">
        <v>0</v>
      </c>
      <c r="O49" s="182">
        <v>0</v>
      </c>
      <c r="P49" s="182">
        <v>465</v>
      </c>
      <c r="Q49" s="182">
        <v>0</v>
      </c>
      <c r="R49" s="182">
        <v>0</v>
      </c>
      <c r="S49" s="182">
        <v>7</v>
      </c>
      <c r="T49" s="182">
        <v>458</v>
      </c>
      <c r="U49" s="182">
        <v>0</v>
      </c>
      <c r="V49" s="182">
        <v>646</v>
      </c>
      <c r="W49" s="182"/>
      <c r="X49" s="182" t="s">
        <v>197</v>
      </c>
      <c r="Y49" s="182" t="s">
        <v>130</v>
      </c>
      <c r="Z49" s="182" t="s">
        <v>117</v>
      </c>
      <c r="AA49" s="182">
        <v>0</v>
      </c>
      <c r="AB49" s="183">
        <f t="shared" si="3"/>
        <v>0.88</v>
      </c>
      <c r="AC49" s="183">
        <f t="shared" si="4"/>
        <v>0</v>
      </c>
      <c r="AD49" s="184"/>
      <c r="AE49" s="184" t="str">
        <f t="shared" si="5"/>
        <v>пс "Краскино" Ф-12</v>
      </c>
      <c r="AF49" s="184">
        <f t="shared" si="6"/>
        <v>0</v>
      </c>
      <c r="AG49" s="184"/>
      <c r="AH49" s="184">
        <f>IF(AE49=0,0,IF(COUNTIF($AE$11:AE48,AE49)=0,P49,0))</f>
        <v>0</v>
      </c>
      <c r="AI49" s="184">
        <f>IF(AF49=0,0,IF(COUNTIF($AF$11:AF48,AF49)=0,P49,0))</f>
        <v>0</v>
      </c>
      <c r="AJ49" s="184"/>
      <c r="AK49" s="183">
        <f t="shared" si="0"/>
        <v>646</v>
      </c>
      <c r="AL49" s="183">
        <f t="shared" si="7"/>
        <v>0</v>
      </c>
      <c r="AM49" s="184"/>
      <c r="AN49" s="184">
        <f>IF(COUNTIF($D$11:D48,D49)=0,M49,0)</f>
        <v>0</v>
      </c>
      <c r="AO49" s="184"/>
      <c r="AP49" s="184">
        <f t="shared" si="8"/>
        <v>0</v>
      </c>
      <c r="AQ49" s="184">
        <f t="shared" si="1"/>
        <v>0</v>
      </c>
      <c r="AS49" s="27">
        <f t="shared" si="9"/>
        <v>0</v>
      </c>
      <c r="AU49" s="184">
        <f>IF(AE49=0,0,IF(COUNTIF($AE$11:AE48,AE49)=0,S49,0))</f>
        <v>0</v>
      </c>
      <c r="AV49" s="185">
        <f t="shared" si="10"/>
        <v>0</v>
      </c>
      <c r="AX49" s="27">
        <f t="shared" si="11"/>
        <v>0</v>
      </c>
      <c r="AY49" s="27">
        <f t="shared" si="12"/>
        <v>0</v>
      </c>
      <c r="BA49" s="27">
        <f t="shared" si="13"/>
        <v>0</v>
      </c>
      <c r="BB49" s="27">
        <f t="shared" si="14"/>
        <v>0</v>
      </c>
      <c r="BD49" s="27">
        <f t="shared" si="15"/>
        <v>0</v>
      </c>
      <c r="BE49" s="27">
        <f t="shared" si="16"/>
        <v>0</v>
      </c>
      <c r="BG49" s="186">
        <f t="shared" si="2"/>
        <v>0</v>
      </c>
      <c r="BH49" s="186">
        <f t="shared" si="2"/>
        <v>0</v>
      </c>
    </row>
    <row r="50" spans="1:60" ht="66" x14ac:dyDescent="0.3">
      <c r="A50" s="182">
        <v>40</v>
      </c>
      <c r="B50" s="182" t="s">
        <v>145</v>
      </c>
      <c r="C50" s="182" t="s">
        <v>114</v>
      </c>
      <c r="D50" s="182" t="s">
        <v>107</v>
      </c>
      <c r="E50" s="182" t="s">
        <v>134</v>
      </c>
      <c r="F50" s="182" t="s">
        <v>457</v>
      </c>
      <c r="G50" s="182" t="s">
        <v>458</v>
      </c>
      <c r="H50" s="182" t="s">
        <v>78</v>
      </c>
      <c r="I50" s="182">
        <v>1.25</v>
      </c>
      <c r="J50" s="182" t="s">
        <v>306</v>
      </c>
      <c r="K50" s="182">
        <v>0</v>
      </c>
      <c r="L50" s="182">
        <v>0</v>
      </c>
      <c r="M50" s="182">
        <v>873</v>
      </c>
      <c r="N50" s="182">
        <v>0</v>
      </c>
      <c r="O50" s="182">
        <v>0</v>
      </c>
      <c r="P50" s="182">
        <v>873</v>
      </c>
      <c r="Q50" s="182">
        <v>0</v>
      </c>
      <c r="R50" s="182">
        <v>0</v>
      </c>
      <c r="S50" s="182">
        <v>5</v>
      </c>
      <c r="T50" s="182">
        <v>868</v>
      </c>
      <c r="U50" s="182">
        <v>0</v>
      </c>
      <c r="V50" s="182">
        <v>987</v>
      </c>
      <c r="W50" s="182"/>
      <c r="X50" s="182" t="s">
        <v>459</v>
      </c>
      <c r="Y50" s="182" t="s">
        <v>135</v>
      </c>
      <c r="Z50" s="182" t="s">
        <v>117</v>
      </c>
      <c r="AA50" s="182">
        <v>0</v>
      </c>
      <c r="AB50" s="183">
        <f t="shared" si="3"/>
        <v>1.25</v>
      </c>
      <c r="AC50" s="183">
        <f t="shared" si="4"/>
        <v>0</v>
      </c>
      <c r="AD50" s="184"/>
      <c r="AE50" s="184" t="str">
        <f t="shared" si="5"/>
        <v>ПС "Надеждинская" Ф-19</v>
      </c>
      <c r="AF50" s="184">
        <f t="shared" si="6"/>
        <v>0</v>
      </c>
      <c r="AG50" s="184"/>
      <c r="AH50" s="184">
        <f>IF(AE50=0,0,IF(COUNTIF($AE$11:AE49,AE50)=0,P50,0))</f>
        <v>0</v>
      </c>
      <c r="AI50" s="184">
        <f>IF(AF50=0,0,IF(COUNTIF($AF$11:AF49,AF50)=0,P50,0))</f>
        <v>0</v>
      </c>
      <c r="AJ50" s="184"/>
      <c r="AK50" s="183">
        <f t="shared" si="0"/>
        <v>987</v>
      </c>
      <c r="AL50" s="183">
        <f t="shared" si="7"/>
        <v>0</v>
      </c>
      <c r="AM50" s="184"/>
      <c r="AN50" s="184">
        <f>IF(COUNTIF($D$11:D49,D50)=0,M50,0)</f>
        <v>0</v>
      </c>
      <c r="AO50" s="184"/>
      <c r="AP50" s="184">
        <f t="shared" si="8"/>
        <v>0</v>
      </c>
      <c r="AQ50" s="184">
        <f t="shared" si="1"/>
        <v>0</v>
      </c>
      <c r="AS50" s="27">
        <f t="shared" si="9"/>
        <v>0</v>
      </c>
      <c r="AU50" s="184">
        <f>IF(AE50=0,0,IF(COUNTIF($AE$11:AE49,AE50)=0,S50,0))</f>
        <v>0</v>
      </c>
      <c r="AV50" s="185">
        <f t="shared" si="10"/>
        <v>0</v>
      </c>
      <c r="AX50" s="27">
        <f t="shared" si="11"/>
        <v>0</v>
      </c>
      <c r="AY50" s="27">
        <f t="shared" si="12"/>
        <v>0</v>
      </c>
      <c r="BA50" s="27">
        <f t="shared" si="13"/>
        <v>0</v>
      </c>
      <c r="BB50" s="27">
        <f t="shared" si="14"/>
        <v>0</v>
      </c>
      <c r="BD50" s="27">
        <f t="shared" si="15"/>
        <v>0</v>
      </c>
      <c r="BE50" s="27">
        <f t="shared" si="16"/>
        <v>0</v>
      </c>
      <c r="BG50" s="186">
        <f t="shared" si="2"/>
        <v>0</v>
      </c>
      <c r="BH50" s="186">
        <f t="shared" si="2"/>
        <v>0</v>
      </c>
    </row>
    <row r="51" spans="1:60" ht="49.5" x14ac:dyDescent="0.3">
      <c r="A51" s="182">
        <v>41</v>
      </c>
      <c r="B51" s="182" t="s">
        <v>145</v>
      </c>
      <c r="C51" s="182" t="s">
        <v>115</v>
      </c>
      <c r="D51" s="182" t="s">
        <v>109</v>
      </c>
      <c r="E51" s="182" t="s">
        <v>136</v>
      </c>
      <c r="F51" s="182" t="s">
        <v>460</v>
      </c>
      <c r="G51" s="182" t="s">
        <v>461</v>
      </c>
      <c r="H51" s="182" t="s">
        <v>78</v>
      </c>
      <c r="I51" s="182">
        <v>1</v>
      </c>
      <c r="J51" s="182" t="s">
        <v>462</v>
      </c>
      <c r="K51" s="182">
        <v>0</v>
      </c>
      <c r="L51" s="182">
        <v>0</v>
      </c>
      <c r="M51" s="182">
        <v>278</v>
      </c>
      <c r="N51" s="182">
        <v>0</v>
      </c>
      <c r="O51" s="182">
        <v>0</v>
      </c>
      <c r="P51" s="182">
        <v>278</v>
      </c>
      <c r="Q51" s="182">
        <v>0</v>
      </c>
      <c r="R51" s="182">
        <v>0</v>
      </c>
      <c r="S51" s="182">
        <v>29</v>
      </c>
      <c r="T51" s="182">
        <v>249</v>
      </c>
      <c r="U51" s="182">
        <v>0</v>
      </c>
      <c r="V51" s="182">
        <v>825</v>
      </c>
      <c r="W51" s="182"/>
      <c r="X51" s="182" t="s">
        <v>229</v>
      </c>
      <c r="Y51" s="182" t="s">
        <v>126</v>
      </c>
      <c r="Z51" s="182" t="s">
        <v>118</v>
      </c>
      <c r="AA51" s="182">
        <v>0</v>
      </c>
      <c r="AB51" s="183">
        <f t="shared" si="3"/>
        <v>1</v>
      </c>
      <c r="AC51" s="183">
        <f t="shared" si="4"/>
        <v>0</v>
      </c>
      <c r="AD51" s="184"/>
      <c r="AE51" s="184" t="str">
        <f t="shared" si="5"/>
        <v>ПС "Славянка" Ф-31</v>
      </c>
      <c r="AF51" s="184">
        <f t="shared" si="6"/>
        <v>0</v>
      </c>
      <c r="AG51" s="184"/>
      <c r="AH51" s="184">
        <f>IF(AE51=0,0,IF(COUNTIF($AE$11:AE50,AE51)=0,P51,0))</f>
        <v>278</v>
      </c>
      <c r="AI51" s="184">
        <f>IF(AF51=0,0,IF(COUNTIF($AF$11:AF50,AF51)=0,P51,0))</f>
        <v>0</v>
      </c>
      <c r="AJ51" s="184"/>
      <c r="AK51" s="183">
        <f t="shared" si="0"/>
        <v>825</v>
      </c>
      <c r="AL51" s="183">
        <f t="shared" si="7"/>
        <v>0</v>
      </c>
      <c r="AM51" s="184"/>
      <c r="AN51" s="184">
        <f>IF(COUNTIF($D$11:D50,D51)=0,M51,0)</f>
        <v>278</v>
      </c>
      <c r="AO51" s="184"/>
      <c r="AP51" s="184">
        <f t="shared" si="8"/>
        <v>0</v>
      </c>
      <c r="AQ51" s="184">
        <f t="shared" si="1"/>
        <v>0</v>
      </c>
      <c r="AS51" s="27">
        <f t="shared" si="9"/>
        <v>0</v>
      </c>
      <c r="AU51" s="184">
        <f>IF(AE51=0,0,IF(COUNTIF($AE$11:AE50,AE51)=0,S51,0))</f>
        <v>29</v>
      </c>
      <c r="AV51" s="185">
        <f t="shared" si="10"/>
        <v>0</v>
      </c>
      <c r="AX51" s="27">
        <f t="shared" si="11"/>
        <v>0</v>
      </c>
      <c r="AY51" s="27">
        <f t="shared" si="12"/>
        <v>0</v>
      </c>
      <c r="BA51" s="27">
        <f t="shared" si="13"/>
        <v>0</v>
      </c>
      <c r="BB51" s="27">
        <f t="shared" si="14"/>
        <v>0</v>
      </c>
      <c r="BD51" s="27">
        <f t="shared" si="15"/>
        <v>0</v>
      </c>
      <c r="BE51" s="27">
        <f t="shared" si="16"/>
        <v>0</v>
      </c>
      <c r="BG51" s="186">
        <f t="shared" si="2"/>
        <v>0</v>
      </c>
      <c r="BH51" s="186">
        <f t="shared" si="2"/>
        <v>0</v>
      </c>
    </row>
    <row r="52" spans="1:60" ht="45" x14ac:dyDescent="0.3">
      <c r="A52" s="182">
        <v>42</v>
      </c>
      <c r="B52" s="187" t="s">
        <v>145</v>
      </c>
      <c r="C52" s="182" t="s">
        <v>114</v>
      </c>
      <c r="D52" s="182" t="s">
        <v>140</v>
      </c>
      <c r="E52" s="182" t="s">
        <v>136</v>
      </c>
      <c r="F52" s="182" t="s">
        <v>463</v>
      </c>
      <c r="G52" s="182" t="s">
        <v>464</v>
      </c>
      <c r="H52" s="182" t="s">
        <v>78</v>
      </c>
      <c r="I52" s="182">
        <v>1.42</v>
      </c>
      <c r="J52" s="182" t="s">
        <v>219</v>
      </c>
      <c r="K52" s="182">
        <v>0</v>
      </c>
      <c r="L52" s="182">
        <v>0</v>
      </c>
      <c r="M52" s="182">
        <v>383</v>
      </c>
      <c r="N52" s="182">
        <v>0</v>
      </c>
      <c r="O52" s="182">
        <v>0</v>
      </c>
      <c r="P52" s="182">
        <v>383</v>
      </c>
      <c r="Q52" s="182">
        <v>0</v>
      </c>
      <c r="R52" s="182">
        <v>0</v>
      </c>
      <c r="S52" s="182">
        <v>5</v>
      </c>
      <c r="T52" s="182">
        <v>378</v>
      </c>
      <c r="U52" s="182">
        <v>0</v>
      </c>
      <c r="V52" s="182">
        <v>1078</v>
      </c>
      <c r="W52" s="182"/>
      <c r="X52" s="182" t="s">
        <v>465</v>
      </c>
      <c r="Y52" s="182" t="s">
        <v>119</v>
      </c>
      <c r="Z52" s="182" t="s">
        <v>117</v>
      </c>
      <c r="AA52" s="182">
        <v>0</v>
      </c>
      <c r="AB52" s="183">
        <f t="shared" si="3"/>
        <v>1.42</v>
      </c>
      <c r="AC52" s="183">
        <f t="shared" si="4"/>
        <v>0</v>
      </c>
      <c r="AD52" s="184"/>
      <c r="AE52" s="184" t="str">
        <f t="shared" si="5"/>
        <v>псТроица Ф-18</v>
      </c>
      <c r="AF52" s="184">
        <f t="shared" si="6"/>
        <v>0</v>
      </c>
      <c r="AG52" s="184"/>
      <c r="AH52" s="184">
        <f>IF(AE52=0,0,IF(COUNTIF($AE$11:AE48,AE52)=0,P52,0))</f>
        <v>0</v>
      </c>
      <c r="AI52" s="184">
        <f>IF(AF52=0,0,IF(COUNTIF($AF$11:AF48,AF52)=0,P52,0))</f>
        <v>0</v>
      </c>
      <c r="AJ52" s="184"/>
      <c r="AK52" s="183">
        <f t="shared" si="0"/>
        <v>1078</v>
      </c>
      <c r="AL52" s="183">
        <f t="shared" si="7"/>
        <v>0</v>
      </c>
      <c r="AM52" s="184"/>
      <c r="AN52" s="184">
        <f>IF(COUNTIF($D$11:D48,D52)=0,M52,0)</f>
        <v>0</v>
      </c>
      <c r="AO52" s="184"/>
      <c r="AP52" s="184">
        <f t="shared" si="8"/>
        <v>0</v>
      </c>
      <c r="AQ52" s="184">
        <f t="shared" si="1"/>
        <v>0</v>
      </c>
      <c r="AS52" s="27">
        <f t="shared" si="9"/>
        <v>0</v>
      </c>
      <c r="AU52" s="184">
        <f>IF(AE52=0,0,IF(COUNTIF($AE$11:AE48,AE52)=0,S52,0))</f>
        <v>0</v>
      </c>
      <c r="AV52" s="185">
        <f t="shared" si="10"/>
        <v>0</v>
      </c>
      <c r="AX52" s="27">
        <f t="shared" si="11"/>
        <v>0</v>
      </c>
      <c r="AY52" s="27">
        <f t="shared" si="12"/>
        <v>0</v>
      </c>
      <c r="BA52" s="27">
        <f t="shared" si="13"/>
        <v>0</v>
      </c>
      <c r="BB52" s="27">
        <f t="shared" si="14"/>
        <v>0</v>
      </c>
      <c r="BD52" s="27">
        <f t="shared" si="15"/>
        <v>0</v>
      </c>
      <c r="BE52" s="27">
        <f t="shared" si="16"/>
        <v>0</v>
      </c>
      <c r="BG52" s="186">
        <f t="shared" si="2"/>
        <v>0</v>
      </c>
      <c r="BH52" s="186">
        <f t="shared" si="2"/>
        <v>0</v>
      </c>
    </row>
    <row r="53" spans="1:60" ht="49.5" customHeight="1" x14ac:dyDescent="0.3">
      <c r="A53" s="182">
        <v>43</v>
      </c>
      <c r="B53" s="187" t="s">
        <v>145</v>
      </c>
      <c r="C53" s="182" t="s">
        <v>114</v>
      </c>
      <c r="D53" s="182" t="s">
        <v>102</v>
      </c>
      <c r="E53" s="182" t="s">
        <v>136</v>
      </c>
      <c r="F53" s="182" t="s">
        <v>466</v>
      </c>
      <c r="G53" s="182" t="s">
        <v>467</v>
      </c>
      <c r="H53" s="182" t="s">
        <v>78</v>
      </c>
      <c r="I53" s="182">
        <v>0.67</v>
      </c>
      <c r="J53" s="182" t="s">
        <v>243</v>
      </c>
      <c r="K53" s="182">
        <v>0</v>
      </c>
      <c r="L53" s="182">
        <v>0</v>
      </c>
      <c r="M53" s="182">
        <v>269</v>
      </c>
      <c r="N53" s="182">
        <v>0</v>
      </c>
      <c r="O53" s="182">
        <v>0</v>
      </c>
      <c r="P53" s="182">
        <v>269</v>
      </c>
      <c r="Q53" s="182">
        <v>0</v>
      </c>
      <c r="R53" s="182">
        <v>0</v>
      </c>
      <c r="S53" s="182">
        <v>25</v>
      </c>
      <c r="T53" s="182">
        <v>244</v>
      </c>
      <c r="U53" s="182">
        <v>0</v>
      </c>
      <c r="V53" s="182">
        <v>360</v>
      </c>
      <c r="W53" s="182"/>
      <c r="X53" s="182" t="s">
        <v>468</v>
      </c>
      <c r="Y53" s="182" t="s">
        <v>126</v>
      </c>
      <c r="Z53" s="182" t="s">
        <v>117</v>
      </c>
      <c r="AA53" s="182">
        <v>0</v>
      </c>
      <c r="AB53" s="183">
        <f t="shared" si="3"/>
        <v>0.67</v>
      </c>
      <c r="AC53" s="183">
        <f t="shared" si="4"/>
        <v>0</v>
      </c>
      <c r="AD53" s="184"/>
      <c r="AE53" s="184" t="str">
        <f t="shared" si="5"/>
        <v>ПС "Славянка" Ф-12</v>
      </c>
      <c r="AF53" s="184">
        <f t="shared" si="6"/>
        <v>0</v>
      </c>
      <c r="AG53" s="184"/>
      <c r="AH53" s="184">
        <f>IF(AE53=0,0,IF(COUNTIF($AE$11:AE52,AE53)=0,P53,0))</f>
        <v>269</v>
      </c>
      <c r="AI53" s="184">
        <f>IF(AF53=0,0,IF(COUNTIF($AF$11:AF52,AF53)=0,P53,0))</f>
        <v>0</v>
      </c>
      <c r="AJ53" s="184"/>
      <c r="AK53" s="183">
        <f t="shared" si="0"/>
        <v>360</v>
      </c>
      <c r="AL53" s="183">
        <f t="shared" si="7"/>
        <v>0</v>
      </c>
      <c r="AM53" s="184"/>
      <c r="AN53" s="184">
        <f>IF(COUNTIF($D$11:D52,D53)=0,M53,0)</f>
        <v>269</v>
      </c>
      <c r="AO53" s="184"/>
      <c r="AP53" s="184">
        <f t="shared" si="8"/>
        <v>0</v>
      </c>
      <c r="AQ53" s="184">
        <f t="shared" si="1"/>
        <v>0</v>
      </c>
      <c r="AS53" s="27">
        <f t="shared" si="9"/>
        <v>0</v>
      </c>
      <c r="AU53" s="184">
        <f>IF(AE53=0,0,IF(COUNTIF($AE$11:AE52,AE53)=0,S53,0))</f>
        <v>25</v>
      </c>
      <c r="AV53" s="185">
        <f t="shared" si="10"/>
        <v>0</v>
      </c>
      <c r="AX53" s="27">
        <f t="shared" si="11"/>
        <v>0</v>
      </c>
      <c r="AY53" s="27">
        <f t="shared" si="12"/>
        <v>0</v>
      </c>
      <c r="BA53" s="27">
        <f t="shared" si="13"/>
        <v>0</v>
      </c>
      <c r="BB53" s="27">
        <f t="shared" si="14"/>
        <v>0</v>
      </c>
      <c r="BD53" s="27">
        <f t="shared" si="15"/>
        <v>0</v>
      </c>
      <c r="BE53" s="27">
        <f t="shared" si="16"/>
        <v>0</v>
      </c>
      <c r="BG53" s="186">
        <f t="shared" si="2"/>
        <v>0</v>
      </c>
      <c r="BH53" s="186">
        <f t="shared" si="2"/>
        <v>0</v>
      </c>
    </row>
    <row r="54" spans="1:60" ht="45" customHeight="1" x14ac:dyDescent="0.3">
      <c r="A54" s="182">
        <v>44</v>
      </c>
      <c r="B54" s="182" t="s">
        <v>145</v>
      </c>
      <c r="C54" s="182" t="s">
        <v>114</v>
      </c>
      <c r="D54" s="182" t="s">
        <v>469</v>
      </c>
      <c r="E54" s="182" t="s">
        <v>136</v>
      </c>
      <c r="F54" s="182" t="s">
        <v>470</v>
      </c>
      <c r="G54" s="182" t="s">
        <v>471</v>
      </c>
      <c r="H54" s="182" t="s">
        <v>78</v>
      </c>
      <c r="I54" s="182">
        <v>1.43</v>
      </c>
      <c r="J54" s="182" t="s">
        <v>143</v>
      </c>
      <c r="K54" s="182">
        <v>0</v>
      </c>
      <c r="L54" s="182">
        <v>0</v>
      </c>
      <c r="M54" s="182">
        <v>256</v>
      </c>
      <c r="N54" s="182">
        <v>0</v>
      </c>
      <c r="O54" s="182">
        <v>0</v>
      </c>
      <c r="P54" s="182">
        <v>256</v>
      </c>
      <c r="Q54" s="182">
        <v>0</v>
      </c>
      <c r="R54" s="182">
        <v>0</v>
      </c>
      <c r="S54" s="182">
        <v>9</v>
      </c>
      <c r="T54" s="182">
        <v>247</v>
      </c>
      <c r="U54" s="182">
        <v>0</v>
      </c>
      <c r="V54" s="182">
        <v>570</v>
      </c>
      <c r="W54" s="182"/>
      <c r="X54" s="182" t="s">
        <v>197</v>
      </c>
      <c r="Y54" s="182" t="s">
        <v>126</v>
      </c>
      <c r="Z54" s="182" t="s">
        <v>117</v>
      </c>
      <c r="AA54" s="182">
        <v>0</v>
      </c>
      <c r="AB54" s="183">
        <f t="shared" si="3"/>
        <v>1.43</v>
      </c>
      <c r="AC54" s="183">
        <f t="shared" si="4"/>
        <v>0</v>
      </c>
      <c r="AD54" s="184"/>
      <c r="AE54" s="184" t="str">
        <f t="shared" si="5"/>
        <v>Ф-19 П/С Троица</v>
      </c>
      <c r="AF54" s="184">
        <f t="shared" si="6"/>
        <v>0</v>
      </c>
      <c r="AG54" s="184"/>
      <c r="AH54" s="184">
        <f>IF(AE54=0,0,IF(COUNTIF($AE$11:AE53,AE54)=0,P54,0))</f>
        <v>256</v>
      </c>
      <c r="AI54" s="184">
        <f>IF(AF54=0,0,IF(COUNTIF($AF$11:AF53,AF54)=0,P54,0))</f>
        <v>0</v>
      </c>
      <c r="AJ54" s="184"/>
      <c r="AK54" s="183">
        <f t="shared" si="0"/>
        <v>570</v>
      </c>
      <c r="AL54" s="183">
        <f t="shared" si="7"/>
        <v>0</v>
      </c>
      <c r="AM54" s="184"/>
      <c r="AN54" s="184">
        <f>IF(COUNTIF($D$11:D53,D54)=0,M54,0)</f>
        <v>256</v>
      </c>
      <c r="AO54" s="184"/>
      <c r="AP54" s="184">
        <f t="shared" si="8"/>
        <v>0</v>
      </c>
      <c r="AQ54" s="184">
        <f t="shared" si="1"/>
        <v>0</v>
      </c>
      <c r="AS54" s="27">
        <f t="shared" si="9"/>
        <v>0</v>
      </c>
      <c r="AU54" s="184">
        <f>IF(AE54=0,0,IF(COUNTIF($AE$11:AE53,AE54)=0,S54,0))</f>
        <v>9</v>
      </c>
      <c r="AV54" s="185">
        <f t="shared" si="10"/>
        <v>0</v>
      </c>
      <c r="AX54" s="27">
        <f t="shared" si="11"/>
        <v>0</v>
      </c>
      <c r="AY54" s="27">
        <f t="shared" si="12"/>
        <v>0</v>
      </c>
      <c r="BA54" s="27">
        <f t="shared" si="13"/>
        <v>0</v>
      </c>
      <c r="BB54" s="27">
        <f t="shared" si="14"/>
        <v>0</v>
      </c>
      <c r="BD54" s="27">
        <f t="shared" si="15"/>
        <v>0</v>
      </c>
      <c r="BE54" s="27">
        <f t="shared" si="16"/>
        <v>0</v>
      </c>
      <c r="BG54" s="186">
        <f t="shared" si="2"/>
        <v>0</v>
      </c>
      <c r="BH54" s="186">
        <f t="shared" si="2"/>
        <v>0</v>
      </c>
    </row>
    <row r="55" spans="1:60" ht="49.5" x14ac:dyDescent="0.3">
      <c r="A55" s="182">
        <v>45</v>
      </c>
      <c r="B55" s="187" t="s">
        <v>96</v>
      </c>
      <c r="C55" s="182" t="s">
        <v>114</v>
      </c>
      <c r="D55" s="182" t="s">
        <v>104</v>
      </c>
      <c r="E55" s="182" t="s">
        <v>136</v>
      </c>
      <c r="F55" s="182" t="s">
        <v>472</v>
      </c>
      <c r="G55" s="182" t="s">
        <v>473</v>
      </c>
      <c r="H55" s="182" t="s">
        <v>78</v>
      </c>
      <c r="I55" s="182">
        <v>0.92</v>
      </c>
      <c r="J55" s="182" t="s">
        <v>474</v>
      </c>
      <c r="K55" s="182">
        <v>0</v>
      </c>
      <c r="L55" s="182">
        <v>0</v>
      </c>
      <c r="M55" s="182">
        <v>268</v>
      </c>
      <c r="N55" s="182">
        <v>0</v>
      </c>
      <c r="O55" s="182">
        <v>0</v>
      </c>
      <c r="P55" s="182">
        <v>268</v>
      </c>
      <c r="Q55" s="182">
        <v>0</v>
      </c>
      <c r="R55" s="182">
        <v>0</v>
      </c>
      <c r="S55" s="182">
        <v>8</v>
      </c>
      <c r="T55" s="182">
        <v>260</v>
      </c>
      <c r="U55" s="182">
        <v>0</v>
      </c>
      <c r="V55" s="182">
        <v>395</v>
      </c>
      <c r="W55" s="182"/>
      <c r="X55" s="182" t="s">
        <v>475</v>
      </c>
      <c r="Y55" s="182" t="s">
        <v>126</v>
      </c>
      <c r="Z55" s="182" t="s">
        <v>117</v>
      </c>
      <c r="AA55" s="182">
        <v>0</v>
      </c>
      <c r="AB55" s="183">
        <f t="shared" si="3"/>
        <v>0.92</v>
      </c>
      <c r="AC55" s="183">
        <f t="shared" si="4"/>
        <v>0</v>
      </c>
      <c r="AD55" s="184"/>
      <c r="AE55" s="184" t="str">
        <f t="shared" si="5"/>
        <v>ПС "Славянка" Ф-18</v>
      </c>
      <c r="AF55" s="184">
        <f t="shared" si="6"/>
        <v>0</v>
      </c>
      <c r="AG55" s="184"/>
      <c r="AH55" s="184">
        <f>IF(AE55=0,0,IF(COUNTIF($AE$11:AE51,AE55)=0,P55,0))</f>
        <v>0</v>
      </c>
      <c r="AI55" s="184">
        <f>IF(AF55=0,0,IF(COUNTIF($AF$11:AF51,AF55)=0,P55,0))</f>
        <v>0</v>
      </c>
      <c r="AJ55" s="184"/>
      <c r="AK55" s="183">
        <f t="shared" si="0"/>
        <v>395</v>
      </c>
      <c r="AL55" s="183">
        <f t="shared" si="7"/>
        <v>0</v>
      </c>
      <c r="AM55" s="184"/>
      <c r="AN55" s="184">
        <f>IF(COUNTIF($D$11:D51,D55)=0,M55,0)</f>
        <v>0</v>
      </c>
      <c r="AO55" s="184"/>
      <c r="AP55" s="184">
        <f t="shared" si="8"/>
        <v>0</v>
      </c>
      <c r="AQ55" s="184">
        <f t="shared" si="1"/>
        <v>0</v>
      </c>
      <c r="AS55" s="27">
        <f t="shared" si="9"/>
        <v>0</v>
      </c>
      <c r="AU55" s="184">
        <f>IF(AE55=0,0,IF(COUNTIF($AE$11:AE51,AE55)=0,S55,0))</f>
        <v>0</v>
      </c>
      <c r="AV55" s="185">
        <f t="shared" si="10"/>
        <v>0</v>
      </c>
      <c r="AX55" s="27">
        <f t="shared" si="11"/>
        <v>0</v>
      </c>
      <c r="AY55" s="27">
        <f t="shared" si="12"/>
        <v>0</v>
      </c>
      <c r="BA55" s="27">
        <f t="shared" si="13"/>
        <v>0</v>
      </c>
      <c r="BB55" s="27">
        <f t="shared" si="14"/>
        <v>0</v>
      </c>
      <c r="BD55" s="27">
        <f t="shared" si="15"/>
        <v>0</v>
      </c>
      <c r="BE55" s="27">
        <f t="shared" si="16"/>
        <v>0</v>
      </c>
      <c r="BG55" s="186">
        <f t="shared" si="2"/>
        <v>0</v>
      </c>
      <c r="BH55" s="186">
        <f t="shared" si="2"/>
        <v>0</v>
      </c>
    </row>
    <row r="56" spans="1:60" ht="49.5" customHeight="1" x14ac:dyDescent="0.3">
      <c r="A56" s="182">
        <v>46</v>
      </c>
      <c r="B56" s="187" t="s">
        <v>145</v>
      </c>
      <c r="C56" s="182" t="s">
        <v>125</v>
      </c>
      <c r="D56" s="182" t="s">
        <v>109</v>
      </c>
      <c r="E56" s="182" t="s">
        <v>136</v>
      </c>
      <c r="F56" s="182" t="s">
        <v>476</v>
      </c>
      <c r="G56" s="182" t="s">
        <v>477</v>
      </c>
      <c r="H56" s="182" t="s">
        <v>78</v>
      </c>
      <c r="I56" s="182">
        <v>0.67</v>
      </c>
      <c r="J56" s="182" t="s">
        <v>232</v>
      </c>
      <c r="K56" s="182">
        <v>0</v>
      </c>
      <c r="L56" s="182">
        <v>0</v>
      </c>
      <c r="M56" s="182">
        <v>278</v>
      </c>
      <c r="N56" s="182">
        <v>0</v>
      </c>
      <c r="O56" s="182">
        <v>0</v>
      </c>
      <c r="P56" s="182">
        <v>278</v>
      </c>
      <c r="Q56" s="182">
        <v>0</v>
      </c>
      <c r="R56" s="182">
        <v>0</v>
      </c>
      <c r="S56" s="182">
        <v>29</v>
      </c>
      <c r="T56" s="182">
        <v>249</v>
      </c>
      <c r="U56" s="182">
        <v>0</v>
      </c>
      <c r="V56" s="182">
        <v>567</v>
      </c>
      <c r="W56" s="182"/>
      <c r="X56" s="182" t="s">
        <v>197</v>
      </c>
      <c r="Y56" s="182" t="s">
        <v>135</v>
      </c>
      <c r="Z56" s="182" t="s">
        <v>138</v>
      </c>
      <c r="AA56" s="182">
        <v>0</v>
      </c>
      <c r="AB56" s="183">
        <f t="shared" si="3"/>
        <v>0.67</v>
      </c>
      <c r="AC56" s="183">
        <f t="shared" si="4"/>
        <v>0</v>
      </c>
      <c r="AD56" s="184"/>
      <c r="AE56" s="184" t="str">
        <f t="shared" si="5"/>
        <v>ПС "Славянка" Ф-31</v>
      </c>
      <c r="AF56" s="184">
        <f t="shared" si="6"/>
        <v>0</v>
      </c>
      <c r="AG56" s="184"/>
      <c r="AH56" s="184">
        <f>IF(AE56=0,0,IF(COUNTIF($AE$11:AE55,AE56)=0,P56,0))</f>
        <v>0</v>
      </c>
      <c r="AI56" s="184">
        <f>IF(AF56=0,0,IF(COUNTIF($AF$11:AF55,AF56)=0,P56,0))</f>
        <v>0</v>
      </c>
      <c r="AJ56" s="184"/>
      <c r="AK56" s="183">
        <f t="shared" si="0"/>
        <v>567</v>
      </c>
      <c r="AL56" s="183">
        <f t="shared" si="7"/>
        <v>0</v>
      </c>
      <c r="AM56" s="184"/>
      <c r="AN56" s="184">
        <f>IF(COUNTIF($D$11:D55,D56)=0,M56,0)</f>
        <v>0</v>
      </c>
      <c r="AO56" s="184"/>
      <c r="AP56" s="184">
        <f t="shared" si="8"/>
        <v>0</v>
      </c>
      <c r="AQ56" s="184">
        <f t="shared" si="1"/>
        <v>0</v>
      </c>
      <c r="AS56" s="27">
        <f t="shared" si="9"/>
        <v>0</v>
      </c>
      <c r="AU56" s="184">
        <f>IF(AE56=0,0,IF(COUNTIF($AE$11:AE55,AE56)=0,S56,0))</f>
        <v>0</v>
      </c>
      <c r="AV56" s="185">
        <f t="shared" si="10"/>
        <v>0</v>
      </c>
      <c r="AX56" s="27">
        <f t="shared" si="11"/>
        <v>0</v>
      </c>
      <c r="AY56" s="27">
        <f t="shared" si="12"/>
        <v>0</v>
      </c>
      <c r="BA56" s="27">
        <f t="shared" si="13"/>
        <v>0</v>
      </c>
      <c r="BB56" s="27">
        <f t="shared" si="14"/>
        <v>0</v>
      </c>
      <c r="BD56" s="27">
        <f t="shared" si="15"/>
        <v>0</v>
      </c>
      <c r="BE56" s="27">
        <f t="shared" si="16"/>
        <v>0</v>
      </c>
      <c r="BG56" s="186">
        <f t="shared" si="2"/>
        <v>0</v>
      </c>
      <c r="BH56" s="186">
        <f t="shared" si="2"/>
        <v>0</v>
      </c>
    </row>
    <row r="57" spans="1:60" s="26" customFormat="1" ht="30" customHeight="1" x14ac:dyDescent="0.25">
      <c r="A57" s="147" t="s">
        <v>70</v>
      </c>
      <c r="B57" s="148"/>
      <c r="C57" s="148"/>
      <c r="D57" s="148"/>
      <c r="E57" s="148"/>
      <c r="F57" s="148"/>
      <c r="G57" s="149"/>
      <c r="H57" s="188" t="s">
        <v>71</v>
      </c>
      <c r="I57" s="188">
        <f>I60+I61</f>
        <v>86.990000000000009</v>
      </c>
      <c r="J57" s="188" t="s">
        <v>72</v>
      </c>
      <c r="K57" s="188" t="s">
        <v>72</v>
      </c>
      <c r="L57" s="188" t="s">
        <v>72</v>
      </c>
      <c r="M57" s="188">
        <f>SUM(AN11:AN56)</f>
        <v>9382</v>
      </c>
      <c r="N57" s="189">
        <v>0</v>
      </c>
      <c r="O57" s="189">
        <v>0</v>
      </c>
      <c r="P57" s="188">
        <f>SUM(AN11:AN56)</f>
        <v>9382</v>
      </c>
      <c r="Q57" s="189">
        <v>0</v>
      </c>
      <c r="R57" s="189">
        <v>0</v>
      </c>
      <c r="S57" s="188">
        <f>S60+S61</f>
        <v>316</v>
      </c>
      <c r="T57" s="188">
        <f>P57-S57</f>
        <v>9066</v>
      </c>
      <c r="U57" s="189">
        <v>0</v>
      </c>
      <c r="V57" s="188">
        <f>V60+V61</f>
        <v>46776</v>
      </c>
      <c r="W57" s="39"/>
      <c r="X57" s="188" t="s">
        <v>72</v>
      </c>
      <c r="Y57" s="188" t="s">
        <v>72</v>
      </c>
      <c r="Z57" s="188" t="s">
        <v>72</v>
      </c>
      <c r="AA57" s="188" t="s">
        <v>268</v>
      </c>
      <c r="AB57" s="36"/>
      <c r="AC57" s="36"/>
      <c r="AH57" s="190" t="s">
        <v>269</v>
      </c>
      <c r="AJ57" s="26" t="s">
        <v>186</v>
      </c>
      <c r="AO57" s="26" t="s">
        <v>270</v>
      </c>
      <c r="AP57" s="38">
        <f>SUM(AP11:AP56)</f>
        <v>402.5</v>
      </c>
      <c r="AQ57" s="38">
        <f>SUM(AQ11:AQ56)</f>
        <v>260</v>
      </c>
      <c r="AS57" s="38">
        <f>SUM(AS11:AS56)</f>
        <v>3445</v>
      </c>
      <c r="AT57" s="38">
        <f>SUM(AT11:AT56)</f>
        <v>0</v>
      </c>
      <c r="AU57" s="38">
        <f>SUM(AU11:AU56)</f>
        <v>296</v>
      </c>
      <c r="AV57" s="38">
        <f>SUM(AV11:AV56)</f>
        <v>20</v>
      </c>
      <c r="AX57" s="38">
        <v>0</v>
      </c>
      <c r="AY57" s="38">
        <v>0</v>
      </c>
      <c r="BA57" s="38">
        <f>SUM(BA11:BA56)/394</f>
        <v>8.2487309644670048E-2</v>
      </c>
      <c r="BB57" s="38">
        <f>SUM(BB11:BB56)/394</f>
        <v>5.0761421319796954E-2</v>
      </c>
      <c r="BD57" s="38">
        <f>SUM(BD11:BD56)/11344</f>
        <v>3.2616361071932297E-2</v>
      </c>
      <c r="BE57" s="38">
        <f>SUM(BE11:BE56)/11344</f>
        <v>2.1156558533145273E-2</v>
      </c>
      <c r="BG57" s="26">
        <f>SUM(BG11:BG56)/11738</f>
        <v>3.4290339069688189E-2</v>
      </c>
      <c r="BH57" s="26">
        <f>SUM(BH11:BH56)/11738</f>
        <v>2.2150281138183677E-2</v>
      </c>
    </row>
    <row r="58" spans="1:60" s="26" customFormat="1" ht="16.5" customHeight="1" x14ac:dyDescent="0.25">
      <c r="A58" s="191" t="s">
        <v>73</v>
      </c>
      <c r="B58" s="192"/>
      <c r="C58" s="192"/>
      <c r="D58" s="192"/>
      <c r="E58" s="192"/>
      <c r="F58" s="192"/>
      <c r="G58" s="193"/>
      <c r="H58" s="188" t="s">
        <v>74</v>
      </c>
      <c r="I58" s="188" t="s">
        <v>34</v>
      </c>
      <c r="J58" s="188" t="s">
        <v>72</v>
      </c>
      <c r="K58" s="188" t="s">
        <v>72</v>
      </c>
      <c r="L58" s="188" t="s">
        <v>72</v>
      </c>
      <c r="M58" s="188" t="s">
        <v>34</v>
      </c>
      <c r="N58" s="188" t="s">
        <v>34</v>
      </c>
      <c r="O58" s="188" t="s">
        <v>34</v>
      </c>
      <c r="P58" s="188" t="s">
        <v>34</v>
      </c>
      <c r="Q58" s="188" t="s">
        <v>34</v>
      </c>
      <c r="R58" s="188" t="s">
        <v>34</v>
      </c>
      <c r="S58" s="188" t="s">
        <v>34</v>
      </c>
      <c r="T58" s="188" t="s">
        <v>34</v>
      </c>
      <c r="U58" s="188" t="s">
        <v>34</v>
      </c>
      <c r="V58" s="188" t="s">
        <v>34</v>
      </c>
      <c r="W58" s="188" t="s">
        <v>34</v>
      </c>
      <c r="X58" s="188" t="s">
        <v>72</v>
      </c>
      <c r="Y58" s="188" t="s">
        <v>72</v>
      </c>
      <c r="Z58" s="188" t="s">
        <v>72</v>
      </c>
      <c r="AA58" s="189">
        <v>0</v>
      </c>
      <c r="AB58" s="36"/>
      <c r="AC58" s="36"/>
      <c r="AX58" s="26" t="s">
        <v>271</v>
      </c>
      <c r="AY58" s="26" t="s">
        <v>272</v>
      </c>
      <c r="BA58" s="26" t="s">
        <v>273</v>
      </c>
      <c r="BB58" s="26" t="s">
        <v>274</v>
      </c>
      <c r="BD58" s="26" t="s">
        <v>275</v>
      </c>
      <c r="BE58" s="26" t="s">
        <v>276</v>
      </c>
      <c r="BG58" s="26" t="s">
        <v>277</v>
      </c>
      <c r="BH58" s="26" t="s">
        <v>278</v>
      </c>
    </row>
    <row r="59" spans="1:60" s="26" customFormat="1" ht="16.5" customHeight="1" x14ac:dyDescent="0.25">
      <c r="A59" s="191" t="s">
        <v>75</v>
      </c>
      <c r="B59" s="192"/>
      <c r="C59" s="192"/>
      <c r="D59" s="192"/>
      <c r="E59" s="192"/>
      <c r="F59" s="192"/>
      <c r="G59" s="193"/>
      <c r="H59" s="188" t="s">
        <v>76</v>
      </c>
      <c r="I59" s="188" t="s">
        <v>34</v>
      </c>
      <c r="J59" s="188" t="s">
        <v>72</v>
      </c>
      <c r="K59" s="188" t="s">
        <v>72</v>
      </c>
      <c r="L59" s="188" t="s">
        <v>72</v>
      </c>
      <c r="M59" s="188" t="s">
        <v>34</v>
      </c>
      <c r="N59" s="188" t="s">
        <v>34</v>
      </c>
      <c r="O59" s="188" t="s">
        <v>34</v>
      </c>
      <c r="P59" s="188" t="s">
        <v>34</v>
      </c>
      <c r="Q59" s="188" t="s">
        <v>34</v>
      </c>
      <c r="R59" s="188" t="s">
        <v>34</v>
      </c>
      <c r="S59" s="188" t="s">
        <v>34</v>
      </c>
      <c r="T59" s="188" t="s">
        <v>34</v>
      </c>
      <c r="U59" s="188" t="s">
        <v>34</v>
      </c>
      <c r="V59" s="188" t="s">
        <v>34</v>
      </c>
      <c r="W59" s="188" t="s">
        <v>34</v>
      </c>
      <c r="X59" s="188" t="s">
        <v>72</v>
      </c>
      <c r="Y59" s="188" t="s">
        <v>72</v>
      </c>
      <c r="Z59" s="188" t="s">
        <v>72</v>
      </c>
      <c r="AA59" s="189">
        <v>0</v>
      </c>
      <c r="AB59" s="36"/>
      <c r="AC59" s="36"/>
    </row>
    <row r="60" spans="1:60" s="26" customFormat="1" x14ac:dyDescent="0.25">
      <c r="A60" s="191" t="s">
        <v>77</v>
      </c>
      <c r="B60" s="192"/>
      <c r="C60" s="192"/>
      <c r="D60" s="192"/>
      <c r="E60" s="192"/>
      <c r="F60" s="192"/>
      <c r="G60" s="193"/>
      <c r="H60" s="188" t="s">
        <v>78</v>
      </c>
      <c r="I60" s="188">
        <f>SUM(AB11:AB56)</f>
        <v>83.490000000000009</v>
      </c>
      <c r="J60" s="188" t="s">
        <v>72</v>
      </c>
      <c r="K60" s="188" t="s">
        <v>72</v>
      </c>
      <c r="L60" s="188" t="s">
        <v>72</v>
      </c>
      <c r="M60" s="188">
        <f>SUM(AH11:AH56)</f>
        <v>8997</v>
      </c>
      <c r="N60" s="189">
        <v>0</v>
      </c>
      <c r="O60" s="189">
        <v>0</v>
      </c>
      <c r="P60" s="189">
        <f>SUM(AH11:AH56)</f>
        <v>8997</v>
      </c>
      <c r="Q60" s="189">
        <v>0</v>
      </c>
      <c r="R60" s="189">
        <v>0</v>
      </c>
      <c r="S60" s="189">
        <f>AU57</f>
        <v>296</v>
      </c>
      <c r="T60" s="189">
        <f>P60-S60</f>
        <v>8701</v>
      </c>
      <c r="U60" s="189">
        <v>0</v>
      </c>
      <c r="V60" s="189">
        <f>SUM(AK11:AK56)</f>
        <v>44896</v>
      </c>
      <c r="W60" s="188"/>
      <c r="X60" s="188" t="s">
        <v>72</v>
      </c>
      <c r="Y60" s="188" t="s">
        <v>72</v>
      </c>
      <c r="Z60" s="188" t="s">
        <v>72</v>
      </c>
      <c r="AA60" s="189">
        <v>0</v>
      </c>
      <c r="AB60" s="36"/>
      <c r="AC60" s="36"/>
    </row>
    <row r="61" spans="1:60" s="26" customFormat="1" ht="16.5" customHeight="1" x14ac:dyDescent="0.25">
      <c r="A61" s="191" t="s">
        <v>79</v>
      </c>
      <c r="B61" s="192"/>
      <c r="C61" s="192"/>
      <c r="D61" s="192"/>
      <c r="E61" s="192"/>
      <c r="F61" s="192"/>
      <c r="G61" s="193"/>
      <c r="H61" s="188" t="s">
        <v>80</v>
      </c>
      <c r="I61" s="188">
        <f>SUM(AC11:AC56)</f>
        <v>3.5</v>
      </c>
      <c r="J61" s="188" t="s">
        <v>72</v>
      </c>
      <c r="K61" s="188" t="s">
        <v>72</v>
      </c>
      <c r="L61" s="188" t="s">
        <v>72</v>
      </c>
      <c r="M61" s="188">
        <f>SUM(AI11:AI56)</f>
        <v>260</v>
      </c>
      <c r="N61" s="189">
        <v>0</v>
      </c>
      <c r="O61" s="189">
        <v>0</v>
      </c>
      <c r="P61" s="189">
        <f>SUM(AI11:AI56)</f>
        <v>260</v>
      </c>
      <c r="Q61" s="189">
        <v>0</v>
      </c>
      <c r="R61" s="189">
        <v>0</v>
      </c>
      <c r="S61" s="189">
        <f>AV57</f>
        <v>20</v>
      </c>
      <c r="T61" s="189">
        <f>P61-S61</f>
        <v>240</v>
      </c>
      <c r="U61" s="189">
        <v>0</v>
      </c>
      <c r="V61" s="189">
        <f>SUM(AL11:AL56)</f>
        <v>1880</v>
      </c>
      <c r="W61" s="188" t="s">
        <v>34</v>
      </c>
      <c r="X61" s="188" t="s">
        <v>72</v>
      </c>
      <c r="Y61" s="188" t="s">
        <v>72</v>
      </c>
      <c r="Z61" s="188" t="s">
        <v>72</v>
      </c>
      <c r="AA61" s="189">
        <v>1</v>
      </c>
    </row>
    <row r="62" spans="1:60" s="26" customFormat="1" x14ac:dyDescent="0.25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</row>
    <row r="63" spans="1:60" s="26" customFormat="1" x14ac:dyDescent="0.25">
      <c r="A63" s="36"/>
      <c r="B63" s="36"/>
      <c r="C63" s="36"/>
      <c r="D63" s="36"/>
      <c r="E63" s="36"/>
      <c r="F63" s="145" t="s">
        <v>170</v>
      </c>
      <c r="G63" s="145"/>
      <c r="H63" s="145"/>
      <c r="I63" s="145"/>
      <c r="J63" s="145"/>
      <c r="K63" s="145"/>
      <c r="L63" s="145" t="s">
        <v>81</v>
      </c>
      <c r="M63" s="145"/>
      <c r="N63" s="145"/>
      <c r="O63" s="145"/>
      <c r="P63" s="145"/>
      <c r="Q63" s="145"/>
      <c r="R63" s="145"/>
      <c r="S63" s="145"/>
      <c r="T63" s="145"/>
      <c r="U63" s="145"/>
      <c r="V63" s="145"/>
      <c r="W63" s="36"/>
      <c r="X63" s="36"/>
      <c r="Y63" s="36"/>
      <c r="Z63" s="36"/>
      <c r="AA63" s="36"/>
    </row>
    <row r="64" spans="1:60" s="26" customFormat="1" x14ac:dyDescent="0.25">
      <c r="A64" s="36"/>
      <c r="B64" s="36"/>
      <c r="C64" s="36"/>
      <c r="D64" s="36"/>
      <c r="E64" s="36"/>
      <c r="F64" s="146" t="s">
        <v>8</v>
      </c>
      <c r="G64" s="146"/>
      <c r="H64" s="146"/>
      <c r="I64" s="146"/>
      <c r="J64" s="146"/>
      <c r="K64" s="146"/>
      <c r="L64" s="146" t="s">
        <v>9</v>
      </c>
      <c r="M64" s="146"/>
      <c r="N64" s="146"/>
      <c r="O64" s="146"/>
      <c r="P64" s="146"/>
      <c r="Q64" s="146"/>
      <c r="R64" s="146" t="s">
        <v>10</v>
      </c>
      <c r="S64" s="146"/>
      <c r="T64" s="146"/>
      <c r="U64" s="146"/>
      <c r="V64" s="146"/>
      <c r="W64" s="36"/>
      <c r="X64" s="36"/>
      <c r="Y64" s="36"/>
      <c r="Z64" s="36"/>
      <c r="AA64" s="36"/>
    </row>
  </sheetData>
  <mergeCells count="40">
    <mergeCell ref="A60:G60"/>
    <mergeCell ref="A61:G61"/>
    <mergeCell ref="F63:K63"/>
    <mergeCell ref="L63:Q63"/>
    <mergeCell ref="R63:V63"/>
    <mergeCell ref="F64:K64"/>
    <mergeCell ref="L64:Q64"/>
    <mergeCell ref="R64:V64"/>
    <mergeCell ref="X8:X9"/>
    <mergeCell ref="Y8:Y9"/>
    <mergeCell ref="Z8:Z9"/>
    <mergeCell ref="A57:G57"/>
    <mergeCell ref="A58:G58"/>
    <mergeCell ref="A59:G59"/>
    <mergeCell ref="M7:U7"/>
    <mergeCell ref="V7:V9"/>
    <mergeCell ref="M8:M9"/>
    <mergeCell ref="N8:P8"/>
    <mergeCell ref="Q8:T8"/>
    <mergeCell ref="U8:U9"/>
    <mergeCell ref="X6:Z7"/>
    <mergeCell ref="AA6:AA9"/>
    <mergeCell ref="A7:A9"/>
    <mergeCell ref="B7:B9"/>
    <mergeCell ref="C7:C9"/>
    <mergeCell ref="D7:D9"/>
    <mergeCell ref="E7:E9"/>
    <mergeCell ref="F7:F9"/>
    <mergeCell ref="G7:G9"/>
    <mergeCell ref="H7:H9"/>
    <mergeCell ref="A1:O1"/>
    <mergeCell ref="A3:T3"/>
    <mergeCell ref="A4:T4"/>
    <mergeCell ref="A6:I6"/>
    <mergeCell ref="J6:V6"/>
    <mergeCell ref="W6:W9"/>
    <mergeCell ref="I7:I9"/>
    <mergeCell ref="J7:J9"/>
    <mergeCell ref="K7:K9"/>
    <mergeCell ref="L7:L9"/>
  </mergeCells>
  <pageMargins left="0.7" right="0.7" top="0.75" bottom="0.75" header="0.3" footer="0.3"/>
  <pageSetup paperSize="9" scale="2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CX45"/>
  <sheetViews>
    <sheetView view="pageBreakPreview" zoomScaleNormal="100" zoomScaleSheetLayoutView="100" workbookViewId="0">
      <selection activeCell="AW21" sqref="AW21:CX22"/>
    </sheetView>
  </sheetViews>
  <sheetFormatPr defaultColWidth="0.85546875" defaultRowHeight="15" x14ac:dyDescent="0.25"/>
  <cols>
    <col min="1" max="16384" width="0.85546875" style="5"/>
  </cols>
  <sheetData>
    <row r="1" spans="1:102" s="18" customFormat="1" ht="15.75" x14ac:dyDescent="0.25">
      <c r="CX1" s="17"/>
    </row>
    <row r="2" spans="1:102" s="18" customFormat="1" ht="15.75" x14ac:dyDescent="0.25"/>
    <row r="3" spans="1:102" s="18" customFormat="1" ht="78.75" customHeight="1" x14ac:dyDescent="0.25">
      <c r="A3" s="68" t="s">
        <v>502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  <c r="CT3" s="68"/>
      <c r="CU3" s="68"/>
      <c r="CV3" s="68"/>
      <c r="CW3" s="68"/>
      <c r="CX3" s="68"/>
    </row>
    <row r="4" spans="1:102" s="18" customFormat="1" ht="15.75" x14ac:dyDescent="0.25"/>
    <row r="5" spans="1:102" s="18" customFormat="1" ht="15.75" x14ac:dyDescent="0.25">
      <c r="A5" s="162" t="s">
        <v>96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  <c r="AQ5" s="162"/>
      <c r="AR5" s="162"/>
      <c r="AS5" s="162"/>
      <c r="AT5" s="162"/>
      <c r="AU5" s="162"/>
      <c r="AV5" s="162"/>
      <c r="AW5" s="162"/>
      <c r="AX5" s="162"/>
      <c r="AY5" s="162"/>
      <c r="AZ5" s="162"/>
      <c r="BA5" s="162"/>
      <c r="BB5" s="162"/>
      <c r="BC5" s="162"/>
      <c r="BD5" s="162"/>
      <c r="BE5" s="162"/>
      <c r="BF5" s="162"/>
      <c r="BG5" s="162"/>
      <c r="BH5" s="162"/>
      <c r="BI5" s="162"/>
      <c r="BJ5" s="162"/>
      <c r="BK5" s="162"/>
      <c r="BL5" s="162"/>
      <c r="BM5" s="162"/>
      <c r="BN5" s="162"/>
      <c r="BO5" s="162"/>
      <c r="BP5" s="162"/>
      <c r="BQ5" s="162"/>
      <c r="BR5" s="162"/>
      <c r="BS5" s="162"/>
      <c r="BT5" s="162"/>
      <c r="BU5" s="162"/>
      <c r="BV5" s="162"/>
      <c r="BW5" s="162"/>
      <c r="BX5" s="162"/>
      <c r="BY5" s="162"/>
      <c r="BZ5" s="162"/>
      <c r="CA5" s="162"/>
      <c r="CB5" s="162"/>
      <c r="CC5" s="162"/>
      <c r="CD5" s="162"/>
      <c r="CE5" s="162"/>
      <c r="CF5" s="162"/>
      <c r="CG5" s="162"/>
      <c r="CH5" s="162"/>
      <c r="CI5" s="162"/>
      <c r="CJ5" s="162"/>
      <c r="CK5" s="162"/>
      <c r="CL5" s="162"/>
      <c r="CM5" s="162"/>
      <c r="CN5" s="162"/>
      <c r="CO5" s="162"/>
      <c r="CP5" s="162"/>
      <c r="CQ5" s="162"/>
      <c r="CR5" s="162"/>
      <c r="CS5" s="162"/>
      <c r="CT5" s="162"/>
      <c r="CU5" s="162"/>
      <c r="CV5" s="162"/>
      <c r="CW5" s="162"/>
      <c r="CX5" s="162"/>
    </row>
    <row r="6" spans="1:102" s="18" customFormat="1" ht="15.75" x14ac:dyDescent="0.25">
      <c r="A6" s="42" t="s">
        <v>0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</row>
    <row r="8" spans="1:102" s="23" customFormat="1" x14ac:dyDescent="0.25">
      <c r="A8" s="91" t="s">
        <v>11</v>
      </c>
      <c r="B8" s="175"/>
      <c r="C8" s="175"/>
      <c r="D8" s="175"/>
      <c r="E8" s="175"/>
      <c r="F8" s="175"/>
      <c r="G8" s="176"/>
      <c r="H8" s="91" t="s">
        <v>12</v>
      </c>
      <c r="I8" s="175"/>
      <c r="J8" s="175"/>
      <c r="K8" s="175"/>
      <c r="L8" s="175"/>
      <c r="M8" s="175"/>
      <c r="N8" s="175"/>
      <c r="O8" s="175"/>
      <c r="P8" s="175"/>
      <c r="Q8" s="175"/>
      <c r="R8" s="175"/>
      <c r="S8" s="175"/>
      <c r="T8" s="175"/>
      <c r="U8" s="175"/>
      <c r="V8" s="175"/>
      <c r="W8" s="175"/>
      <c r="X8" s="175"/>
      <c r="Y8" s="175"/>
      <c r="Z8" s="175"/>
      <c r="AA8" s="175"/>
      <c r="AB8" s="175"/>
      <c r="AC8" s="175"/>
      <c r="AD8" s="175"/>
      <c r="AE8" s="175"/>
      <c r="AF8" s="175"/>
      <c r="AG8" s="175"/>
      <c r="AH8" s="175"/>
      <c r="AI8" s="175"/>
      <c r="AJ8" s="175"/>
      <c r="AK8" s="175"/>
      <c r="AL8" s="175"/>
      <c r="AM8" s="175"/>
      <c r="AN8" s="175"/>
      <c r="AO8" s="175"/>
      <c r="AP8" s="175"/>
      <c r="AQ8" s="175"/>
      <c r="AR8" s="175"/>
      <c r="AS8" s="175"/>
      <c r="AT8" s="175"/>
      <c r="AU8" s="175"/>
      <c r="AV8" s="176"/>
      <c r="AW8" s="91" t="s">
        <v>13</v>
      </c>
      <c r="AX8" s="175"/>
      <c r="AY8" s="175"/>
      <c r="AZ8" s="175"/>
      <c r="BA8" s="175"/>
      <c r="BB8" s="175"/>
      <c r="BC8" s="175"/>
      <c r="BD8" s="175"/>
      <c r="BE8" s="175"/>
      <c r="BF8" s="175"/>
      <c r="BG8" s="175"/>
      <c r="BH8" s="175"/>
      <c r="BI8" s="175"/>
      <c r="BJ8" s="175"/>
      <c r="BK8" s="175"/>
      <c r="BL8" s="175"/>
      <c r="BM8" s="175"/>
      <c r="BN8" s="175"/>
      <c r="BO8" s="175"/>
      <c r="BP8" s="175"/>
      <c r="BQ8" s="175"/>
      <c r="BR8" s="175"/>
      <c r="BS8" s="175"/>
      <c r="BT8" s="175"/>
      <c r="BU8" s="175"/>
      <c r="BV8" s="175"/>
      <c r="BW8" s="175"/>
      <c r="BX8" s="175"/>
      <c r="BY8" s="175"/>
      <c r="BZ8" s="175"/>
      <c r="CA8" s="175"/>
      <c r="CB8" s="175"/>
      <c r="CC8" s="175"/>
      <c r="CD8" s="175"/>
      <c r="CE8" s="175"/>
      <c r="CF8" s="175"/>
      <c r="CG8" s="175"/>
      <c r="CH8" s="175"/>
      <c r="CI8" s="175"/>
      <c r="CJ8" s="175"/>
      <c r="CK8" s="175"/>
      <c r="CL8" s="175"/>
      <c r="CM8" s="175"/>
      <c r="CN8" s="175"/>
      <c r="CO8" s="175"/>
      <c r="CP8" s="175"/>
      <c r="CQ8" s="175"/>
      <c r="CR8" s="175"/>
      <c r="CS8" s="175"/>
      <c r="CT8" s="175"/>
      <c r="CU8" s="175"/>
      <c r="CV8" s="175"/>
      <c r="CW8" s="175"/>
      <c r="CX8" s="176"/>
    </row>
    <row r="9" spans="1:102" s="7" customFormat="1" x14ac:dyDescent="0.25">
      <c r="A9" s="150">
        <v>1</v>
      </c>
      <c r="B9" s="151"/>
      <c r="C9" s="151"/>
      <c r="D9" s="151"/>
      <c r="E9" s="151"/>
      <c r="F9" s="151"/>
      <c r="G9" s="152"/>
      <c r="H9" s="169" t="s">
        <v>495</v>
      </c>
      <c r="I9" s="170"/>
      <c r="J9" s="170"/>
      <c r="K9" s="170"/>
      <c r="L9" s="170"/>
      <c r="M9" s="170"/>
      <c r="N9" s="170"/>
      <c r="O9" s="170"/>
      <c r="P9" s="170"/>
      <c r="Q9" s="170"/>
      <c r="R9" s="170"/>
      <c r="S9" s="170"/>
      <c r="T9" s="170"/>
      <c r="U9" s="170"/>
      <c r="V9" s="170"/>
      <c r="W9" s="170"/>
      <c r="X9" s="170"/>
      <c r="Y9" s="170"/>
      <c r="Z9" s="170"/>
      <c r="AA9" s="170"/>
      <c r="AB9" s="170"/>
      <c r="AC9" s="170"/>
      <c r="AD9" s="170"/>
      <c r="AE9" s="170"/>
      <c r="AF9" s="170"/>
      <c r="AG9" s="170"/>
      <c r="AH9" s="170"/>
      <c r="AI9" s="170"/>
      <c r="AJ9" s="170"/>
      <c r="AK9" s="170"/>
      <c r="AL9" s="170"/>
      <c r="AM9" s="170"/>
      <c r="AN9" s="170"/>
      <c r="AO9" s="170"/>
      <c r="AP9" s="170"/>
      <c r="AQ9" s="170"/>
      <c r="AR9" s="170"/>
      <c r="AS9" s="170"/>
      <c r="AT9" s="170"/>
      <c r="AU9" s="170"/>
      <c r="AV9" s="171"/>
      <c r="AW9" s="71">
        <f>'1.3.1.'!BF8</f>
        <v>12854</v>
      </c>
      <c r="AX9" s="72"/>
      <c r="AY9" s="72"/>
      <c r="AZ9" s="72"/>
      <c r="BA9" s="72"/>
      <c r="BB9" s="72"/>
      <c r="BC9" s="72"/>
      <c r="BD9" s="72"/>
      <c r="BE9" s="72"/>
      <c r="BF9" s="72"/>
      <c r="BG9" s="72"/>
      <c r="BH9" s="72"/>
      <c r="BI9" s="72"/>
      <c r="BJ9" s="72"/>
      <c r="BK9" s="72"/>
      <c r="BL9" s="72"/>
      <c r="BM9" s="72"/>
      <c r="BN9" s="72"/>
      <c r="BO9" s="72"/>
      <c r="BP9" s="72"/>
      <c r="BQ9" s="72"/>
      <c r="BR9" s="72"/>
      <c r="BS9" s="72"/>
      <c r="BT9" s="72"/>
      <c r="BU9" s="72"/>
      <c r="BV9" s="72"/>
      <c r="BW9" s="72"/>
      <c r="BX9" s="72"/>
      <c r="BY9" s="72"/>
      <c r="BZ9" s="72"/>
      <c r="CA9" s="72"/>
      <c r="CB9" s="72"/>
      <c r="CC9" s="72"/>
      <c r="CD9" s="72"/>
      <c r="CE9" s="72"/>
      <c r="CF9" s="72"/>
      <c r="CG9" s="72"/>
      <c r="CH9" s="72"/>
      <c r="CI9" s="72"/>
      <c r="CJ9" s="72"/>
      <c r="CK9" s="72"/>
      <c r="CL9" s="72"/>
      <c r="CM9" s="72"/>
      <c r="CN9" s="72"/>
      <c r="CO9" s="72"/>
      <c r="CP9" s="72"/>
      <c r="CQ9" s="72"/>
      <c r="CR9" s="72"/>
      <c r="CS9" s="72"/>
      <c r="CT9" s="72"/>
      <c r="CU9" s="72"/>
      <c r="CV9" s="72"/>
      <c r="CW9" s="72"/>
      <c r="CX9" s="73"/>
    </row>
    <row r="10" spans="1:102" s="7" customFormat="1" ht="48.75" customHeight="1" x14ac:dyDescent="0.25">
      <c r="A10" s="153"/>
      <c r="B10" s="154"/>
      <c r="C10" s="154"/>
      <c r="D10" s="154"/>
      <c r="E10" s="154"/>
      <c r="F10" s="154"/>
      <c r="G10" s="155"/>
      <c r="H10" s="172"/>
      <c r="I10" s="173"/>
      <c r="J10" s="173"/>
      <c r="K10" s="173"/>
      <c r="L10" s="173"/>
      <c r="M10" s="173"/>
      <c r="N10" s="173"/>
      <c r="O10" s="173"/>
      <c r="P10" s="173"/>
      <c r="Q10" s="173"/>
      <c r="R10" s="173"/>
      <c r="S10" s="173"/>
      <c r="T10" s="173"/>
      <c r="U10" s="173"/>
      <c r="V10" s="173"/>
      <c r="W10" s="173"/>
      <c r="X10" s="173"/>
      <c r="Y10" s="173"/>
      <c r="Z10" s="173"/>
      <c r="AA10" s="173"/>
      <c r="AB10" s="173"/>
      <c r="AC10" s="173"/>
      <c r="AD10" s="173"/>
      <c r="AE10" s="173"/>
      <c r="AF10" s="173"/>
      <c r="AG10" s="173"/>
      <c r="AH10" s="173"/>
      <c r="AI10" s="173"/>
      <c r="AJ10" s="173"/>
      <c r="AK10" s="173"/>
      <c r="AL10" s="173"/>
      <c r="AM10" s="173"/>
      <c r="AN10" s="173"/>
      <c r="AO10" s="173"/>
      <c r="AP10" s="173"/>
      <c r="AQ10" s="173"/>
      <c r="AR10" s="173"/>
      <c r="AS10" s="173"/>
      <c r="AT10" s="173"/>
      <c r="AU10" s="173"/>
      <c r="AV10" s="174"/>
      <c r="AW10" s="88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  <c r="BM10" s="89"/>
      <c r="BN10" s="89"/>
      <c r="BO10" s="89"/>
      <c r="BP10" s="89"/>
      <c r="BQ10" s="89"/>
      <c r="BR10" s="89"/>
      <c r="BS10" s="89"/>
      <c r="BT10" s="89"/>
      <c r="BU10" s="89"/>
      <c r="BV10" s="89"/>
      <c r="BW10" s="89"/>
      <c r="BX10" s="89"/>
      <c r="BY10" s="89"/>
      <c r="BZ10" s="89"/>
      <c r="CA10" s="89"/>
      <c r="CB10" s="89"/>
      <c r="CC10" s="89"/>
      <c r="CD10" s="89"/>
      <c r="CE10" s="89"/>
      <c r="CF10" s="89"/>
      <c r="CG10" s="89"/>
      <c r="CH10" s="89"/>
      <c r="CI10" s="89"/>
      <c r="CJ10" s="89"/>
      <c r="CK10" s="89"/>
      <c r="CL10" s="89"/>
      <c r="CM10" s="89"/>
      <c r="CN10" s="89"/>
      <c r="CO10" s="89"/>
      <c r="CP10" s="89"/>
      <c r="CQ10" s="89"/>
      <c r="CR10" s="89"/>
      <c r="CS10" s="89"/>
      <c r="CT10" s="89"/>
      <c r="CU10" s="89"/>
      <c r="CV10" s="89"/>
      <c r="CW10" s="89"/>
      <c r="CX10" s="90"/>
    </row>
    <row r="11" spans="1:102" s="7" customFormat="1" ht="15" customHeight="1" x14ac:dyDescent="0.25">
      <c r="A11" s="150" t="s">
        <v>27</v>
      </c>
      <c r="B11" s="151"/>
      <c r="C11" s="151"/>
      <c r="D11" s="151"/>
      <c r="E11" s="151"/>
      <c r="F11" s="151"/>
      <c r="G11" s="152"/>
      <c r="H11" s="156" t="s">
        <v>82</v>
      </c>
      <c r="I11" s="157"/>
      <c r="J11" s="157"/>
      <c r="K11" s="157"/>
      <c r="L11" s="157"/>
      <c r="M11" s="157"/>
      <c r="N11" s="157"/>
      <c r="O11" s="157"/>
      <c r="P11" s="157"/>
      <c r="Q11" s="157"/>
      <c r="R11" s="157"/>
      <c r="S11" s="157"/>
      <c r="T11" s="157"/>
      <c r="U11" s="157"/>
      <c r="V11" s="157"/>
      <c r="W11" s="157"/>
      <c r="X11" s="157"/>
      <c r="Y11" s="157"/>
      <c r="Z11" s="157"/>
      <c r="AA11" s="157"/>
      <c r="AB11" s="157"/>
      <c r="AC11" s="157"/>
      <c r="AD11" s="157"/>
      <c r="AE11" s="157"/>
      <c r="AF11" s="157"/>
      <c r="AG11" s="157"/>
      <c r="AH11" s="157"/>
      <c r="AI11" s="157"/>
      <c r="AJ11" s="157"/>
      <c r="AK11" s="157"/>
      <c r="AL11" s="157"/>
      <c r="AM11" s="157"/>
      <c r="AN11" s="157"/>
      <c r="AO11" s="157"/>
      <c r="AP11" s="157"/>
      <c r="AQ11" s="157"/>
      <c r="AR11" s="157"/>
      <c r="AS11" s="157"/>
      <c r="AT11" s="157"/>
      <c r="AU11" s="157"/>
      <c r="AV11" s="158"/>
      <c r="AW11" s="71">
        <f>'1.3.1.'!BF10</f>
        <v>0</v>
      </c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  <c r="BM11" s="72"/>
      <c r="BN11" s="72"/>
      <c r="BO11" s="72"/>
      <c r="BP11" s="72"/>
      <c r="BQ11" s="72"/>
      <c r="BR11" s="72"/>
      <c r="BS11" s="72"/>
      <c r="BT11" s="72"/>
      <c r="BU11" s="72"/>
      <c r="BV11" s="72"/>
      <c r="BW11" s="72"/>
      <c r="BX11" s="72"/>
      <c r="BY11" s="72"/>
      <c r="BZ11" s="72"/>
      <c r="CA11" s="72"/>
      <c r="CB11" s="72"/>
      <c r="CC11" s="72"/>
      <c r="CD11" s="72"/>
      <c r="CE11" s="72"/>
      <c r="CF11" s="72"/>
      <c r="CG11" s="72"/>
      <c r="CH11" s="72"/>
      <c r="CI11" s="72"/>
      <c r="CJ11" s="72"/>
      <c r="CK11" s="72"/>
      <c r="CL11" s="72"/>
      <c r="CM11" s="72"/>
      <c r="CN11" s="72"/>
      <c r="CO11" s="72"/>
      <c r="CP11" s="72"/>
      <c r="CQ11" s="72"/>
      <c r="CR11" s="72"/>
      <c r="CS11" s="72"/>
      <c r="CT11" s="72"/>
      <c r="CU11" s="72"/>
      <c r="CV11" s="72"/>
      <c r="CW11" s="72"/>
      <c r="CX11" s="73"/>
    </row>
    <row r="12" spans="1:102" s="7" customFormat="1" x14ac:dyDescent="0.25">
      <c r="A12" s="153"/>
      <c r="B12" s="154"/>
      <c r="C12" s="154"/>
      <c r="D12" s="154"/>
      <c r="E12" s="154"/>
      <c r="F12" s="154"/>
      <c r="G12" s="155"/>
      <c r="H12" s="159"/>
      <c r="I12" s="160"/>
      <c r="J12" s="160"/>
      <c r="K12" s="160"/>
      <c r="L12" s="160"/>
      <c r="M12" s="160"/>
      <c r="N12" s="160"/>
      <c r="O12" s="160"/>
      <c r="P12" s="160"/>
      <c r="Q12" s="160"/>
      <c r="R12" s="160"/>
      <c r="S12" s="160"/>
      <c r="T12" s="160"/>
      <c r="U12" s="160"/>
      <c r="V12" s="160"/>
      <c r="W12" s="160"/>
      <c r="X12" s="160"/>
      <c r="Y12" s="160"/>
      <c r="Z12" s="160"/>
      <c r="AA12" s="160"/>
      <c r="AB12" s="160"/>
      <c r="AC12" s="160"/>
      <c r="AD12" s="160"/>
      <c r="AE12" s="160"/>
      <c r="AF12" s="160"/>
      <c r="AG12" s="160"/>
      <c r="AH12" s="160"/>
      <c r="AI12" s="160"/>
      <c r="AJ12" s="160"/>
      <c r="AK12" s="160"/>
      <c r="AL12" s="160"/>
      <c r="AM12" s="160"/>
      <c r="AN12" s="160"/>
      <c r="AO12" s="160"/>
      <c r="AP12" s="160"/>
      <c r="AQ12" s="160"/>
      <c r="AR12" s="160"/>
      <c r="AS12" s="160"/>
      <c r="AT12" s="160"/>
      <c r="AU12" s="160"/>
      <c r="AV12" s="161"/>
      <c r="AW12" s="88"/>
      <c r="AX12" s="89"/>
      <c r="AY12" s="89"/>
      <c r="AZ12" s="89"/>
      <c r="BA12" s="89"/>
      <c r="BB12" s="89"/>
      <c r="BC12" s="89"/>
      <c r="BD12" s="89"/>
      <c r="BE12" s="89"/>
      <c r="BF12" s="89"/>
      <c r="BG12" s="89"/>
      <c r="BH12" s="89"/>
      <c r="BI12" s="89"/>
      <c r="BJ12" s="89"/>
      <c r="BK12" s="89"/>
      <c r="BL12" s="89"/>
      <c r="BM12" s="89"/>
      <c r="BN12" s="89"/>
      <c r="BO12" s="89"/>
      <c r="BP12" s="89"/>
      <c r="BQ12" s="89"/>
      <c r="BR12" s="89"/>
      <c r="BS12" s="89"/>
      <c r="BT12" s="89"/>
      <c r="BU12" s="89"/>
      <c r="BV12" s="89"/>
      <c r="BW12" s="89"/>
      <c r="BX12" s="89"/>
      <c r="BY12" s="89"/>
      <c r="BZ12" s="89"/>
      <c r="CA12" s="89"/>
      <c r="CB12" s="89"/>
      <c r="CC12" s="89"/>
      <c r="CD12" s="89"/>
      <c r="CE12" s="89"/>
      <c r="CF12" s="89"/>
      <c r="CG12" s="89"/>
      <c r="CH12" s="89"/>
      <c r="CI12" s="89"/>
      <c r="CJ12" s="89"/>
      <c r="CK12" s="89"/>
      <c r="CL12" s="89"/>
      <c r="CM12" s="89"/>
      <c r="CN12" s="89"/>
      <c r="CO12" s="89"/>
      <c r="CP12" s="89"/>
      <c r="CQ12" s="89"/>
      <c r="CR12" s="89"/>
      <c r="CS12" s="89"/>
      <c r="CT12" s="89"/>
      <c r="CU12" s="89"/>
      <c r="CV12" s="89"/>
      <c r="CW12" s="89"/>
      <c r="CX12" s="90"/>
    </row>
    <row r="13" spans="1:102" s="7" customFormat="1" ht="15" customHeight="1" x14ac:dyDescent="0.25">
      <c r="A13" s="150" t="s">
        <v>49</v>
      </c>
      <c r="B13" s="151"/>
      <c r="C13" s="151"/>
      <c r="D13" s="151"/>
      <c r="E13" s="151"/>
      <c r="F13" s="151"/>
      <c r="G13" s="152"/>
      <c r="H13" s="156" t="s">
        <v>480</v>
      </c>
      <c r="I13" s="157"/>
      <c r="J13" s="157"/>
      <c r="K13" s="157"/>
      <c r="L13" s="157"/>
      <c r="M13" s="157"/>
      <c r="N13" s="157"/>
      <c r="O13" s="157"/>
      <c r="P13" s="157"/>
      <c r="Q13" s="157"/>
      <c r="R13" s="157"/>
      <c r="S13" s="157"/>
      <c r="T13" s="157"/>
      <c r="U13" s="157"/>
      <c r="V13" s="157"/>
      <c r="W13" s="157"/>
      <c r="X13" s="157"/>
      <c r="Y13" s="157"/>
      <c r="Z13" s="157"/>
      <c r="AA13" s="157"/>
      <c r="AB13" s="157"/>
      <c r="AC13" s="157"/>
      <c r="AD13" s="157"/>
      <c r="AE13" s="157"/>
      <c r="AF13" s="157"/>
      <c r="AG13" s="157"/>
      <c r="AH13" s="157"/>
      <c r="AI13" s="157"/>
      <c r="AJ13" s="157"/>
      <c r="AK13" s="157"/>
      <c r="AL13" s="157"/>
      <c r="AM13" s="157"/>
      <c r="AN13" s="157"/>
      <c r="AO13" s="157"/>
      <c r="AP13" s="157"/>
      <c r="AQ13" s="157"/>
      <c r="AR13" s="157"/>
      <c r="AS13" s="157"/>
      <c r="AT13" s="157"/>
      <c r="AU13" s="157"/>
      <c r="AV13" s="158"/>
      <c r="AW13" s="71">
        <f>'1.3.1.'!BF11</f>
        <v>0</v>
      </c>
      <c r="AX13" s="72"/>
      <c r="AY13" s="72"/>
      <c r="AZ13" s="72"/>
      <c r="BA13" s="72"/>
      <c r="BB13" s="72"/>
      <c r="BC13" s="72"/>
      <c r="BD13" s="72"/>
      <c r="BE13" s="72"/>
      <c r="BF13" s="72"/>
      <c r="BG13" s="72"/>
      <c r="BH13" s="72"/>
      <c r="BI13" s="72"/>
      <c r="BJ13" s="72"/>
      <c r="BK13" s="72"/>
      <c r="BL13" s="72"/>
      <c r="BM13" s="72"/>
      <c r="BN13" s="72"/>
      <c r="BO13" s="72"/>
      <c r="BP13" s="72"/>
      <c r="BQ13" s="72"/>
      <c r="BR13" s="72"/>
      <c r="BS13" s="72"/>
      <c r="BT13" s="72"/>
      <c r="BU13" s="72"/>
      <c r="BV13" s="72"/>
      <c r="BW13" s="72"/>
      <c r="BX13" s="72"/>
      <c r="BY13" s="72"/>
      <c r="BZ13" s="72"/>
      <c r="CA13" s="72"/>
      <c r="CB13" s="72"/>
      <c r="CC13" s="72"/>
      <c r="CD13" s="72"/>
      <c r="CE13" s="72"/>
      <c r="CF13" s="72"/>
      <c r="CG13" s="72"/>
      <c r="CH13" s="72"/>
      <c r="CI13" s="72"/>
      <c r="CJ13" s="72"/>
      <c r="CK13" s="72"/>
      <c r="CL13" s="72"/>
      <c r="CM13" s="72"/>
      <c r="CN13" s="72"/>
      <c r="CO13" s="72"/>
      <c r="CP13" s="72"/>
      <c r="CQ13" s="72"/>
      <c r="CR13" s="72"/>
      <c r="CS13" s="72"/>
      <c r="CT13" s="72"/>
      <c r="CU13" s="72"/>
      <c r="CV13" s="72"/>
      <c r="CW13" s="72"/>
      <c r="CX13" s="73"/>
    </row>
    <row r="14" spans="1:102" s="7" customFormat="1" x14ac:dyDescent="0.25">
      <c r="A14" s="153"/>
      <c r="B14" s="154"/>
      <c r="C14" s="154"/>
      <c r="D14" s="154"/>
      <c r="E14" s="154"/>
      <c r="F14" s="154"/>
      <c r="G14" s="155"/>
      <c r="H14" s="159"/>
      <c r="I14" s="160"/>
      <c r="J14" s="160"/>
      <c r="K14" s="160"/>
      <c r="L14" s="160"/>
      <c r="M14" s="160"/>
      <c r="N14" s="160"/>
      <c r="O14" s="160"/>
      <c r="P14" s="160"/>
      <c r="Q14" s="160"/>
      <c r="R14" s="160"/>
      <c r="S14" s="160"/>
      <c r="T14" s="160"/>
      <c r="U14" s="160"/>
      <c r="V14" s="160"/>
      <c r="W14" s="160"/>
      <c r="X14" s="160"/>
      <c r="Y14" s="160"/>
      <c r="Z14" s="160"/>
      <c r="AA14" s="160"/>
      <c r="AB14" s="160"/>
      <c r="AC14" s="160"/>
      <c r="AD14" s="160"/>
      <c r="AE14" s="160"/>
      <c r="AF14" s="160"/>
      <c r="AG14" s="160"/>
      <c r="AH14" s="160"/>
      <c r="AI14" s="160"/>
      <c r="AJ14" s="160"/>
      <c r="AK14" s="160"/>
      <c r="AL14" s="160"/>
      <c r="AM14" s="160"/>
      <c r="AN14" s="160"/>
      <c r="AO14" s="160"/>
      <c r="AP14" s="160"/>
      <c r="AQ14" s="160"/>
      <c r="AR14" s="160"/>
      <c r="AS14" s="160"/>
      <c r="AT14" s="160"/>
      <c r="AU14" s="160"/>
      <c r="AV14" s="161"/>
      <c r="AW14" s="88"/>
      <c r="AX14" s="89"/>
      <c r="AY14" s="89"/>
      <c r="AZ14" s="89"/>
      <c r="BA14" s="89"/>
      <c r="BB14" s="89"/>
      <c r="BC14" s="89"/>
      <c r="BD14" s="89"/>
      <c r="BE14" s="89"/>
      <c r="BF14" s="89"/>
      <c r="BG14" s="89"/>
      <c r="BH14" s="89"/>
      <c r="BI14" s="89"/>
      <c r="BJ14" s="89"/>
      <c r="BK14" s="89"/>
      <c r="BL14" s="89"/>
      <c r="BM14" s="89"/>
      <c r="BN14" s="89"/>
      <c r="BO14" s="89"/>
      <c r="BP14" s="89"/>
      <c r="BQ14" s="89"/>
      <c r="BR14" s="89"/>
      <c r="BS14" s="89"/>
      <c r="BT14" s="89"/>
      <c r="BU14" s="89"/>
      <c r="BV14" s="89"/>
      <c r="BW14" s="89"/>
      <c r="BX14" s="89"/>
      <c r="BY14" s="89"/>
      <c r="BZ14" s="89"/>
      <c r="CA14" s="89"/>
      <c r="CB14" s="89"/>
      <c r="CC14" s="89"/>
      <c r="CD14" s="89"/>
      <c r="CE14" s="89"/>
      <c r="CF14" s="89"/>
      <c r="CG14" s="89"/>
      <c r="CH14" s="89"/>
      <c r="CI14" s="89"/>
      <c r="CJ14" s="89"/>
      <c r="CK14" s="89"/>
      <c r="CL14" s="89"/>
      <c r="CM14" s="89"/>
      <c r="CN14" s="89"/>
      <c r="CO14" s="89"/>
      <c r="CP14" s="89"/>
      <c r="CQ14" s="89"/>
      <c r="CR14" s="89"/>
      <c r="CS14" s="89"/>
      <c r="CT14" s="89"/>
      <c r="CU14" s="89"/>
      <c r="CV14" s="89"/>
      <c r="CW14" s="89"/>
      <c r="CX14" s="90"/>
    </row>
    <row r="15" spans="1:102" s="7" customFormat="1" ht="15" customHeight="1" x14ac:dyDescent="0.25">
      <c r="A15" s="150" t="s">
        <v>50</v>
      </c>
      <c r="B15" s="151"/>
      <c r="C15" s="151"/>
      <c r="D15" s="151"/>
      <c r="E15" s="151"/>
      <c r="F15" s="151"/>
      <c r="G15" s="152"/>
      <c r="H15" s="156" t="s">
        <v>481</v>
      </c>
      <c r="I15" s="157"/>
      <c r="J15" s="157"/>
      <c r="K15" s="157"/>
      <c r="L15" s="157"/>
      <c r="M15" s="157"/>
      <c r="N15" s="157"/>
      <c r="O15" s="157"/>
      <c r="P15" s="157"/>
      <c r="Q15" s="157"/>
      <c r="R15" s="157"/>
      <c r="S15" s="157"/>
      <c r="T15" s="157"/>
      <c r="U15" s="157"/>
      <c r="V15" s="157"/>
      <c r="W15" s="157"/>
      <c r="X15" s="157"/>
      <c r="Y15" s="157"/>
      <c r="Z15" s="157"/>
      <c r="AA15" s="157"/>
      <c r="AB15" s="157"/>
      <c r="AC15" s="157"/>
      <c r="AD15" s="157"/>
      <c r="AE15" s="157"/>
      <c r="AF15" s="157"/>
      <c r="AG15" s="157"/>
      <c r="AH15" s="157"/>
      <c r="AI15" s="157"/>
      <c r="AJ15" s="157"/>
      <c r="AK15" s="157"/>
      <c r="AL15" s="157"/>
      <c r="AM15" s="157"/>
      <c r="AN15" s="157"/>
      <c r="AO15" s="157"/>
      <c r="AP15" s="157"/>
      <c r="AQ15" s="157"/>
      <c r="AR15" s="157"/>
      <c r="AS15" s="157"/>
      <c r="AT15" s="157"/>
      <c r="AU15" s="157"/>
      <c r="AV15" s="158"/>
      <c r="AW15" s="71">
        <f>'1.3.1.'!BF12</f>
        <v>322</v>
      </c>
      <c r="AX15" s="72"/>
      <c r="AY15" s="72"/>
      <c r="AZ15" s="72"/>
      <c r="BA15" s="72"/>
      <c r="BB15" s="72"/>
      <c r="BC15" s="72"/>
      <c r="BD15" s="72"/>
      <c r="BE15" s="72"/>
      <c r="BF15" s="72"/>
      <c r="BG15" s="72"/>
      <c r="BH15" s="72"/>
      <c r="BI15" s="72"/>
      <c r="BJ15" s="72"/>
      <c r="BK15" s="72"/>
      <c r="BL15" s="72"/>
      <c r="BM15" s="72"/>
      <c r="BN15" s="72"/>
      <c r="BO15" s="72"/>
      <c r="BP15" s="72"/>
      <c r="BQ15" s="72"/>
      <c r="BR15" s="72"/>
      <c r="BS15" s="72"/>
      <c r="BT15" s="72"/>
      <c r="BU15" s="72"/>
      <c r="BV15" s="72"/>
      <c r="BW15" s="72"/>
      <c r="BX15" s="72"/>
      <c r="BY15" s="72"/>
      <c r="BZ15" s="72"/>
      <c r="CA15" s="72"/>
      <c r="CB15" s="72"/>
      <c r="CC15" s="72"/>
      <c r="CD15" s="72"/>
      <c r="CE15" s="72"/>
      <c r="CF15" s="72"/>
      <c r="CG15" s="72"/>
      <c r="CH15" s="72"/>
      <c r="CI15" s="72"/>
      <c r="CJ15" s="72"/>
      <c r="CK15" s="72"/>
      <c r="CL15" s="72"/>
      <c r="CM15" s="72"/>
      <c r="CN15" s="72"/>
      <c r="CO15" s="72"/>
      <c r="CP15" s="72"/>
      <c r="CQ15" s="72"/>
      <c r="CR15" s="72"/>
      <c r="CS15" s="72"/>
      <c r="CT15" s="72"/>
      <c r="CU15" s="72"/>
      <c r="CV15" s="72"/>
      <c r="CW15" s="72"/>
      <c r="CX15" s="73"/>
    </row>
    <row r="16" spans="1:102" s="7" customFormat="1" x14ac:dyDescent="0.25">
      <c r="A16" s="153"/>
      <c r="B16" s="154"/>
      <c r="C16" s="154"/>
      <c r="D16" s="154"/>
      <c r="E16" s="154"/>
      <c r="F16" s="154"/>
      <c r="G16" s="155"/>
      <c r="H16" s="159"/>
      <c r="I16" s="160"/>
      <c r="J16" s="160"/>
      <c r="K16" s="160"/>
      <c r="L16" s="160"/>
      <c r="M16" s="160"/>
      <c r="N16" s="160"/>
      <c r="O16" s="160"/>
      <c r="P16" s="160"/>
      <c r="Q16" s="160"/>
      <c r="R16" s="160"/>
      <c r="S16" s="160"/>
      <c r="T16" s="160"/>
      <c r="U16" s="160"/>
      <c r="V16" s="160"/>
      <c r="W16" s="160"/>
      <c r="X16" s="160"/>
      <c r="Y16" s="160"/>
      <c r="Z16" s="160"/>
      <c r="AA16" s="160"/>
      <c r="AB16" s="160"/>
      <c r="AC16" s="160"/>
      <c r="AD16" s="160"/>
      <c r="AE16" s="160"/>
      <c r="AF16" s="160"/>
      <c r="AG16" s="160"/>
      <c r="AH16" s="160"/>
      <c r="AI16" s="160"/>
      <c r="AJ16" s="160"/>
      <c r="AK16" s="160"/>
      <c r="AL16" s="160"/>
      <c r="AM16" s="160"/>
      <c r="AN16" s="160"/>
      <c r="AO16" s="160"/>
      <c r="AP16" s="160"/>
      <c r="AQ16" s="160"/>
      <c r="AR16" s="160"/>
      <c r="AS16" s="160"/>
      <c r="AT16" s="160"/>
      <c r="AU16" s="160"/>
      <c r="AV16" s="161"/>
      <c r="AW16" s="88"/>
      <c r="AX16" s="89"/>
      <c r="AY16" s="89"/>
      <c r="AZ16" s="89"/>
      <c r="BA16" s="89"/>
      <c r="BB16" s="89"/>
      <c r="BC16" s="89"/>
      <c r="BD16" s="89"/>
      <c r="BE16" s="89"/>
      <c r="BF16" s="89"/>
      <c r="BG16" s="89"/>
      <c r="BH16" s="89"/>
      <c r="BI16" s="89"/>
      <c r="BJ16" s="89"/>
      <c r="BK16" s="89"/>
      <c r="BL16" s="89"/>
      <c r="BM16" s="89"/>
      <c r="BN16" s="89"/>
      <c r="BO16" s="89"/>
      <c r="BP16" s="89"/>
      <c r="BQ16" s="89"/>
      <c r="BR16" s="89"/>
      <c r="BS16" s="89"/>
      <c r="BT16" s="89"/>
      <c r="BU16" s="89"/>
      <c r="BV16" s="89"/>
      <c r="BW16" s="89"/>
      <c r="BX16" s="89"/>
      <c r="BY16" s="89"/>
      <c r="BZ16" s="89"/>
      <c r="CA16" s="89"/>
      <c r="CB16" s="89"/>
      <c r="CC16" s="89"/>
      <c r="CD16" s="89"/>
      <c r="CE16" s="89"/>
      <c r="CF16" s="89"/>
      <c r="CG16" s="89"/>
      <c r="CH16" s="89"/>
      <c r="CI16" s="89"/>
      <c r="CJ16" s="89"/>
      <c r="CK16" s="89"/>
      <c r="CL16" s="89"/>
      <c r="CM16" s="89"/>
      <c r="CN16" s="89"/>
      <c r="CO16" s="89"/>
      <c r="CP16" s="89"/>
      <c r="CQ16" s="89"/>
      <c r="CR16" s="89"/>
      <c r="CS16" s="89"/>
      <c r="CT16" s="89"/>
      <c r="CU16" s="89"/>
      <c r="CV16" s="89"/>
      <c r="CW16" s="89"/>
      <c r="CX16" s="90"/>
    </row>
    <row r="17" spans="1:102" s="7" customFormat="1" ht="15" customHeight="1" x14ac:dyDescent="0.25">
      <c r="A17" s="150" t="s">
        <v>48</v>
      </c>
      <c r="B17" s="151"/>
      <c r="C17" s="151"/>
      <c r="D17" s="151"/>
      <c r="E17" s="151"/>
      <c r="F17" s="151"/>
      <c r="G17" s="152"/>
      <c r="H17" s="156" t="s">
        <v>83</v>
      </c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57"/>
      <c r="Z17" s="157"/>
      <c r="AA17" s="157"/>
      <c r="AB17" s="157"/>
      <c r="AC17" s="157"/>
      <c r="AD17" s="157"/>
      <c r="AE17" s="157"/>
      <c r="AF17" s="157"/>
      <c r="AG17" s="157"/>
      <c r="AH17" s="157"/>
      <c r="AI17" s="157"/>
      <c r="AJ17" s="157"/>
      <c r="AK17" s="157"/>
      <c r="AL17" s="157"/>
      <c r="AM17" s="157"/>
      <c r="AN17" s="157"/>
      <c r="AO17" s="157"/>
      <c r="AP17" s="157"/>
      <c r="AQ17" s="157"/>
      <c r="AR17" s="157"/>
      <c r="AS17" s="157"/>
      <c r="AT17" s="157"/>
      <c r="AU17" s="157"/>
      <c r="AV17" s="158"/>
      <c r="AW17" s="71">
        <f>'1.3.1.'!BF13</f>
        <v>12532</v>
      </c>
      <c r="AX17" s="72"/>
      <c r="AY17" s="72"/>
      <c r="AZ17" s="72"/>
      <c r="BA17" s="72"/>
      <c r="BB17" s="72"/>
      <c r="BC17" s="72"/>
      <c r="BD17" s="72"/>
      <c r="BE17" s="72"/>
      <c r="BF17" s="72"/>
      <c r="BG17" s="72"/>
      <c r="BH17" s="72"/>
      <c r="BI17" s="72"/>
      <c r="BJ17" s="72"/>
      <c r="BK17" s="72"/>
      <c r="BL17" s="72"/>
      <c r="BM17" s="72"/>
      <c r="BN17" s="72"/>
      <c r="BO17" s="72"/>
      <c r="BP17" s="72"/>
      <c r="BQ17" s="72"/>
      <c r="BR17" s="72"/>
      <c r="BS17" s="72"/>
      <c r="BT17" s="72"/>
      <c r="BU17" s="72"/>
      <c r="BV17" s="72"/>
      <c r="BW17" s="72"/>
      <c r="BX17" s="72"/>
      <c r="BY17" s="72"/>
      <c r="BZ17" s="72"/>
      <c r="CA17" s="72"/>
      <c r="CB17" s="72"/>
      <c r="CC17" s="72"/>
      <c r="CD17" s="72"/>
      <c r="CE17" s="72"/>
      <c r="CF17" s="72"/>
      <c r="CG17" s="72"/>
      <c r="CH17" s="72"/>
      <c r="CI17" s="72"/>
      <c r="CJ17" s="72"/>
      <c r="CK17" s="72"/>
      <c r="CL17" s="72"/>
      <c r="CM17" s="72"/>
      <c r="CN17" s="72"/>
      <c r="CO17" s="72"/>
      <c r="CP17" s="72"/>
      <c r="CQ17" s="72"/>
      <c r="CR17" s="72"/>
      <c r="CS17" s="72"/>
      <c r="CT17" s="72"/>
      <c r="CU17" s="72"/>
      <c r="CV17" s="72"/>
      <c r="CW17" s="72"/>
      <c r="CX17" s="73"/>
    </row>
    <row r="18" spans="1:102" s="7" customFormat="1" x14ac:dyDescent="0.25">
      <c r="A18" s="153"/>
      <c r="B18" s="154"/>
      <c r="C18" s="154"/>
      <c r="D18" s="154"/>
      <c r="E18" s="154"/>
      <c r="F18" s="154"/>
      <c r="G18" s="155"/>
      <c r="H18" s="159"/>
      <c r="I18" s="160"/>
      <c r="J18" s="160"/>
      <c r="K18" s="160"/>
      <c r="L18" s="160"/>
      <c r="M18" s="160"/>
      <c r="N18" s="160"/>
      <c r="O18" s="160"/>
      <c r="P18" s="160"/>
      <c r="Q18" s="160"/>
      <c r="R18" s="160"/>
      <c r="S18" s="160"/>
      <c r="T18" s="160"/>
      <c r="U18" s="160"/>
      <c r="V18" s="160"/>
      <c r="W18" s="160"/>
      <c r="X18" s="160"/>
      <c r="Y18" s="160"/>
      <c r="Z18" s="160"/>
      <c r="AA18" s="160"/>
      <c r="AB18" s="160"/>
      <c r="AC18" s="160"/>
      <c r="AD18" s="160"/>
      <c r="AE18" s="160"/>
      <c r="AF18" s="160"/>
      <c r="AG18" s="160"/>
      <c r="AH18" s="160"/>
      <c r="AI18" s="160"/>
      <c r="AJ18" s="160"/>
      <c r="AK18" s="160"/>
      <c r="AL18" s="160"/>
      <c r="AM18" s="160"/>
      <c r="AN18" s="160"/>
      <c r="AO18" s="160"/>
      <c r="AP18" s="160"/>
      <c r="AQ18" s="160"/>
      <c r="AR18" s="160"/>
      <c r="AS18" s="160"/>
      <c r="AT18" s="160"/>
      <c r="AU18" s="160"/>
      <c r="AV18" s="161"/>
      <c r="AW18" s="88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W18" s="89"/>
      <c r="BX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89"/>
      <c r="CO18" s="89"/>
      <c r="CP18" s="89"/>
      <c r="CQ18" s="89"/>
      <c r="CR18" s="89"/>
      <c r="CS18" s="89"/>
      <c r="CT18" s="89"/>
      <c r="CU18" s="89"/>
      <c r="CV18" s="89"/>
      <c r="CW18" s="89"/>
      <c r="CX18" s="90"/>
    </row>
    <row r="19" spans="1:102" s="7" customFormat="1" ht="15" customHeight="1" x14ac:dyDescent="0.25">
      <c r="A19" s="150" t="s">
        <v>2</v>
      </c>
      <c r="B19" s="151"/>
      <c r="C19" s="151"/>
      <c r="D19" s="151"/>
      <c r="E19" s="151"/>
      <c r="F19" s="151"/>
      <c r="G19" s="152"/>
      <c r="H19" s="156" t="s">
        <v>14</v>
      </c>
      <c r="I19" s="157"/>
      <c r="J19" s="157"/>
      <c r="K19" s="157"/>
      <c r="L19" s="157"/>
      <c r="M19" s="157"/>
      <c r="N19" s="157"/>
      <c r="O19" s="157"/>
      <c r="P19" s="157"/>
      <c r="Q19" s="157"/>
      <c r="R19" s="157"/>
      <c r="S19" s="157"/>
      <c r="T19" s="157"/>
      <c r="U19" s="157"/>
      <c r="V19" s="157"/>
      <c r="W19" s="157"/>
      <c r="X19" s="157"/>
      <c r="Y19" s="157"/>
      <c r="Z19" s="157"/>
      <c r="AA19" s="157"/>
      <c r="AB19" s="157"/>
      <c r="AC19" s="157"/>
      <c r="AD19" s="157"/>
      <c r="AE19" s="157"/>
      <c r="AF19" s="157"/>
      <c r="AG19" s="157"/>
      <c r="AH19" s="157"/>
      <c r="AI19" s="157"/>
      <c r="AJ19" s="157"/>
      <c r="AK19" s="157"/>
      <c r="AL19" s="157"/>
      <c r="AM19" s="157"/>
      <c r="AN19" s="157"/>
      <c r="AO19" s="157"/>
      <c r="AP19" s="157"/>
      <c r="AQ19" s="157"/>
      <c r="AR19" s="157"/>
      <c r="AS19" s="157"/>
      <c r="AT19" s="157"/>
      <c r="AU19" s="157"/>
      <c r="AV19" s="158"/>
      <c r="AW19" s="56">
        <f>'8.1. 2023'!BG35</f>
        <v>4.1599502100513455E-2</v>
      </c>
      <c r="AX19" s="57"/>
      <c r="AY19" s="57"/>
      <c r="AZ19" s="57"/>
      <c r="BA19" s="57"/>
      <c r="BB19" s="57"/>
      <c r="BC19" s="57"/>
      <c r="BD19" s="57"/>
      <c r="BE19" s="57"/>
      <c r="BF19" s="57"/>
      <c r="BG19" s="57"/>
      <c r="BH19" s="57"/>
      <c r="BI19" s="57"/>
      <c r="BJ19" s="57"/>
      <c r="BK19" s="57"/>
      <c r="BL19" s="57"/>
      <c r="BM19" s="57"/>
      <c r="BN19" s="57"/>
      <c r="BO19" s="57"/>
      <c r="BP19" s="57"/>
      <c r="BQ19" s="57"/>
      <c r="BR19" s="57"/>
      <c r="BS19" s="57"/>
      <c r="BT19" s="57"/>
      <c r="BU19" s="57"/>
      <c r="BV19" s="57"/>
      <c r="BW19" s="57"/>
      <c r="BX19" s="57"/>
      <c r="BY19" s="57"/>
      <c r="BZ19" s="57"/>
      <c r="CA19" s="57"/>
      <c r="CB19" s="57"/>
      <c r="CC19" s="57"/>
      <c r="CD19" s="57"/>
      <c r="CE19" s="57"/>
      <c r="CF19" s="57"/>
      <c r="CG19" s="57"/>
      <c r="CH19" s="57"/>
      <c r="CI19" s="57"/>
      <c r="CJ19" s="57"/>
      <c r="CK19" s="57"/>
      <c r="CL19" s="57"/>
      <c r="CM19" s="57"/>
      <c r="CN19" s="57"/>
      <c r="CO19" s="57"/>
      <c r="CP19" s="57"/>
      <c r="CQ19" s="57"/>
      <c r="CR19" s="57"/>
      <c r="CS19" s="57"/>
      <c r="CT19" s="57"/>
      <c r="CU19" s="57"/>
      <c r="CV19" s="57"/>
      <c r="CW19" s="57"/>
      <c r="CX19" s="58"/>
    </row>
    <row r="20" spans="1:102" s="7" customFormat="1" ht="47.25" customHeight="1" x14ac:dyDescent="0.25">
      <c r="A20" s="153"/>
      <c r="B20" s="154"/>
      <c r="C20" s="154"/>
      <c r="D20" s="154"/>
      <c r="E20" s="154"/>
      <c r="F20" s="154"/>
      <c r="G20" s="155"/>
      <c r="H20" s="159"/>
      <c r="I20" s="160"/>
      <c r="J20" s="160"/>
      <c r="K20" s="160"/>
      <c r="L20" s="160"/>
      <c r="M20" s="160"/>
      <c r="N20" s="160"/>
      <c r="O20" s="160"/>
      <c r="P20" s="160"/>
      <c r="Q20" s="160"/>
      <c r="R20" s="160"/>
      <c r="S20" s="160"/>
      <c r="T20" s="160"/>
      <c r="U20" s="160"/>
      <c r="V20" s="160"/>
      <c r="W20" s="160"/>
      <c r="X20" s="160"/>
      <c r="Y20" s="160"/>
      <c r="Z20" s="160"/>
      <c r="AA20" s="160"/>
      <c r="AB20" s="160"/>
      <c r="AC20" s="160"/>
      <c r="AD20" s="160"/>
      <c r="AE20" s="160"/>
      <c r="AF20" s="160"/>
      <c r="AG20" s="160"/>
      <c r="AH20" s="160"/>
      <c r="AI20" s="160"/>
      <c r="AJ20" s="160"/>
      <c r="AK20" s="160"/>
      <c r="AL20" s="160"/>
      <c r="AM20" s="160"/>
      <c r="AN20" s="160"/>
      <c r="AO20" s="160"/>
      <c r="AP20" s="160"/>
      <c r="AQ20" s="160"/>
      <c r="AR20" s="160"/>
      <c r="AS20" s="160"/>
      <c r="AT20" s="160"/>
      <c r="AU20" s="160"/>
      <c r="AV20" s="161"/>
      <c r="AW20" s="59"/>
      <c r="AX20" s="60"/>
      <c r="AY20" s="60"/>
      <c r="AZ20" s="60"/>
      <c r="BA20" s="60"/>
      <c r="BB20" s="60"/>
      <c r="BC20" s="60"/>
      <c r="BD20" s="60"/>
      <c r="BE20" s="60"/>
      <c r="BF20" s="60"/>
      <c r="BG20" s="60"/>
      <c r="BH20" s="60"/>
      <c r="BI20" s="60"/>
      <c r="BJ20" s="60"/>
      <c r="BK20" s="60"/>
      <c r="BL20" s="60"/>
      <c r="BM20" s="60"/>
      <c r="BN20" s="60"/>
      <c r="BO20" s="60"/>
      <c r="BP20" s="60"/>
      <c r="BQ20" s="60"/>
      <c r="BR20" s="60"/>
      <c r="BS20" s="60"/>
      <c r="BT20" s="60"/>
      <c r="BU20" s="60"/>
      <c r="BV20" s="60"/>
      <c r="BW20" s="60"/>
      <c r="BX20" s="60"/>
      <c r="BY20" s="60"/>
      <c r="BZ20" s="60"/>
      <c r="CA20" s="60"/>
      <c r="CB20" s="60"/>
      <c r="CC20" s="60"/>
      <c r="CD20" s="60"/>
      <c r="CE20" s="60"/>
      <c r="CF20" s="60"/>
      <c r="CG20" s="60"/>
      <c r="CH20" s="60"/>
      <c r="CI20" s="60"/>
      <c r="CJ20" s="60"/>
      <c r="CK20" s="60"/>
      <c r="CL20" s="60"/>
      <c r="CM20" s="60"/>
      <c r="CN20" s="60"/>
      <c r="CO20" s="60"/>
      <c r="CP20" s="60"/>
      <c r="CQ20" s="60"/>
      <c r="CR20" s="60"/>
      <c r="CS20" s="60"/>
      <c r="CT20" s="60"/>
      <c r="CU20" s="60"/>
      <c r="CV20" s="60"/>
      <c r="CW20" s="60"/>
      <c r="CX20" s="61"/>
    </row>
    <row r="21" spans="1:102" s="7" customFormat="1" ht="15" customHeight="1" x14ac:dyDescent="0.25">
      <c r="A21" s="150" t="s">
        <v>3</v>
      </c>
      <c r="B21" s="151"/>
      <c r="C21" s="151"/>
      <c r="D21" s="151"/>
      <c r="E21" s="151"/>
      <c r="F21" s="151"/>
      <c r="G21" s="152"/>
      <c r="H21" s="156" t="s">
        <v>15</v>
      </c>
      <c r="I21" s="157"/>
      <c r="J21" s="157"/>
      <c r="K21" s="157"/>
      <c r="L21" s="157"/>
      <c r="M21" s="157"/>
      <c r="N21" s="157"/>
      <c r="O21" s="157"/>
      <c r="P21" s="157"/>
      <c r="Q21" s="157"/>
      <c r="R21" s="157"/>
      <c r="S21" s="157"/>
      <c r="T21" s="157"/>
      <c r="U21" s="157"/>
      <c r="V21" s="157"/>
      <c r="W21" s="157"/>
      <c r="X21" s="157"/>
      <c r="Y21" s="157"/>
      <c r="Z21" s="157"/>
      <c r="AA21" s="157"/>
      <c r="AB21" s="157"/>
      <c r="AC21" s="157"/>
      <c r="AD21" s="157"/>
      <c r="AE21" s="157"/>
      <c r="AF21" s="157"/>
      <c r="AG21" s="157"/>
      <c r="AH21" s="157"/>
      <c r="AI21" s="157"/>
      <c r="AJ21" s="157"/>
      <c r="AK21" s="157"/>
      <c r="AL21" s="157"/>
      <c r="AM21" s="157"/>
      <c r="AN21" s="157"/>
      <c r="AO21" s="157"/>
      <c r="AP21" s="157"/>
      <c r="AQ21" s="157"/>
      <c r="AR21" s="157"/>
      <c r="AS21" s="157"/>
      <c r="AT21" s="157"/>
      <c r="AU21" s="157"/>
      <c r="AV21" s="158"/>
      <c r="AW21" s="163">
        <f>'8.1. 2023'!BH35</f>
        <v>7.2817799906643846E-2</v>
      </c>
      <c r="AX21" s="164"/>
      <c r="AY21" s="164"/>
      <c r="AZ21" s="164"/>
      <c r="BA21" s="164"/>
      <c r="BB21" s="164"/>
      <c r="BC21" s="164"/>
      <c r="BD21" s="164"/>
      <c r="BE21" s="164"/>
      <c r="BF21" s="164"/>
      <c r="BG21" s="164"/>
      <c r="BH21" s="164"/>
      <c r="BI21" s="164"/>
      <c r="BJ21" s="164"/>
      <c r="BK21" s="164"/>
      <c r="BL21" s="164"/>
      <c r="BM21" s="164"/>
      <c r="BN21" s="164"/>
      <c r="BO21" s="164"/>
      <c r="BP21" s="164"/>
      <c r="BQ21" s="164"/>
      <c r="BR21" s="164"/>
      <c r="BS21" s="164"/>
      <c r="BT21" s="164"/>
      <c r="BU21" s="164"/>
      <c r="BV21" s="164"/>
      <c r="BW21" s="164"/>
      <c r="BX21" s="164"/>
      <c r="BY21" s="164"/>
      <c r="BZ21" s="164"/>
      <c r="CA21" s="164"/>
      <c r="CB21" s="164"/>
      <c r="CC21" s="164"/>
      <c r="CD21" s="164"/>
      <c r="CE21" s="164"/>
      <c r="CF21" s="164"/>
      <c r="CG21" s="164"/>
      <c r="CH21" s="164"/>
      <c r="CI21" s="164"/>
      <c r="CJ21" s="164"/>
      <c r="CK21" s="164"/>
      <c r="CL21" s="164"/>
      <c r="CM21" s="164"/>
      <c r="CN21" s="164"/>
      <c r="CO21" s="164"/>
      <c r="CP21" s="164"/>
      <c r="CQ21" s="164"/>
      <c r="CR21" s="164"/>
      <c r="CS21" s="164"/>
      <c r="CT21" s="164"/>
      <c r="CU21" s="164"/>
      <c r="CV21" s="164"/>
      <c r="CW21" s="164"/>
      <c r="CX21" s="165"/>
    </row>
    <row r="22" spans="1:102" s="7" customFormat="1" ht="39" customHeight="1" x14ac:dyDescent="0.25">
      <c r="A22" s="153"/>
      <c r="B22" s="154"/>
      <c r="C22" s="154"/>
      <c r="D22" s="154"/>
      <c r="E22" s="154"/>
      <c r="F22" s="154"/>
      <c r="G22" s="155"/>
      <c r="H22" s="159"/>
      <c r="I22" s="160"/>
      <c r="J22" s="160"/>
      <c r="K22" s="160"/>
      <c r="L22" s="160"/>
      <c r="M22" s="160"/>
      <c r="N22" s="160"/>
      <c r="O22" s="160"/>
      <c r="P22" s="160"/>
      <c r="Q22" s="160"/>
      <c r="R22" s="160"/>
      <c r="S22" s="160"/>
      <c r="T22" s="160"/>
      <c r="U22" s="160"/>
      <c r="V22" s="160"/>
      <c r="W22" s="160"/>
      <c r="X22" s="160"/>
      <c r="Y22" s="160"/>
      <c r="Z22" s="160"/>
      <c r="AA22" s="160"/>
      <c r="AB22" s="160"/>
      <c r="AC22" s="160"/>
      <c r="AD22" s="160"/>
      <c r="AE22" s="160"/>
      <c r="AF22" s="160"/>
      <c r="AG22" s="160"/>
      <c r="AH22" s="160"/>
      <c r="AI22" s="160"/>
      <c r="AJ22" s="160"/>
      <c r="AK22" s="160"/>
      <c r="AL22" s="160"/>
      <c r="AM22" s="160"/>
      <c r="AN22" s="160"/>
      <c r="AO22" s="160"/>
      <c r="AP22" s="160"/>
      <c r="AQ22" s="160"/>
      <c r="AR22" s="160"/>
      <c r="AS22" s="160"/>
      <c r="AT22" s="160"/>
      <c r="AU22" s="160"/>
      <c r="AV22" s="161"/>
      <c r="AW22" s="166"/>
      <c r="AX22" s="167"/>
      <c r="AY22" s="167"/>
      <c r="AZ22" s="167"/>
      <c r="BA22" s="167"/>
      <c r="BB22" s="167"/>
      <c r="BC22" s="167"/>
      <c r="BD22" s="167"/>
      <c r="BE22" s="167"/>
      <c r="BF22" s="167"/>
      <c r="BG22" s="167"/>
      <c r="BH22" s="167"/>
      <c r="BI22" s="167"/>
      <c r="BJ22" s="167"/>
      <c r="BK22" s="167"/>
      <c r="BL22" s="167"/>
      <c r="BM22" s="167"/>
      <c r="BN22" s="167"/>
      <c r="BO22" s="167"/>
      <c r="BP22" s="167"/>
      <c r="BQ22" s="167"/>
      <c r="BR22" s="167"/>
      <c r="BS22" s="167"/>
      <c r="BT22" s="167"/>
      <c r="BU22" s="167"/>
      <c r="BV22" s="167"/>
      <c r="BW22" s="167"/>
      <c r="BX22" s="167"/>
      <c r="BY22" s="167"/>
      <c r="BZ22" s="167"/>
      <c r="CA22" s="167"/>
      <c r="CB22" s="167"/>
      <c r="CC22" s="167"/>
      <c r="CD22" s="167"/>
      <c r="CE22" s="167"/>
      <c r="CF22" s="167"/>
      <c r="CG22" s="167"/>
      <c r="CH22" s="167"/>
      <c r="CI22" s="167"/>
      <c r="CJ22" s="167"/>
      <c r="CK22" s="167"/>
      <c r="CL22" s="167"/>
      <c r="CM22" s="167"/>
      <c r="CN22" s="167"/>
      <c r="CO22" s="167"/>
      <c r="CP22" s="167"/>
      <c r="CQ22" s="167"/>
      <c r="CR22" s="167"/>
      <c r="CS22" s="167"/>
      <c r="CT22" s="167"/>
      <c r="CU22" s="167"/>
      <c r="CV22" s="167"/>
      <c r="CW22" s="167"/>
      <c r="CX22" s="168"/>
    </row>
    <row r="23" spans="1:102" s="7" customFormat="1" ht="15" customHeight="1" x14ac:dyDescent="0.25">
      <c r="A23" s="150" t="s">
        <v>4</v>
      </c>
      <c r="B23" s="151"/>
      <c r="C23" s="151"/>
      <c r="D23" s="151"/>
      <c r="E23" s="151"/>
      <c r="F23" s="151"/>
      <c r="G23" s="152"/>
      <c r="H23" s="156" t="s">
        <v>493</v>
      </c>
      <c r="I23" s="157"/>
      <c r="J23" s="157"/>
      <c r="K23" s="157"/>
      <c r="L23" s="157"/>
      <c r="M23" s="157"/>
      <c r="N23" s="157"/>
      <c r="O23" s="157"/>
      <c r="P23" s="157"/>
      <c r="Q23" s="157"/>
      <c r="R23" s="157"/>
      <c r="S23" s="157"/>
      <c r="T23" s="157"/>
      <c r="U23" s="157"/>
      <c r="V23" s="157"/>
      <c r="W23" s="157"/>
      <c r="X23" s="157"/>
      <c r="Y23" s="157"/>
      <c r="Z23" s="157"/>
      <c r="AA23" s="157"/>
      <c r="AB23" s="157"/>
      <c r="AC23" s="157"/>
      <c r="AD23" s="157"/>
      <c r="AE23" s="157"/>
      <c r="AF23" s="157"/>
      <c r="AG23" s="157"/>
      <c r="AH23" s="157"/>
      <c r="AI23" s="157"/>
      <c r="AJ23" s="157"/>
      <c r="AK23" s="157"/>
      <c r="AL23" s="157"/>
      <c r="AM23" s="157"/>
      <c r="AN23" s="157"/>
      <c r="AO23" s="157"/>
      <c r="AP23" s="157"/>
      <c r="AQ23" s="157"/>
      <c r="AR23" s="157"/>
      <c r="AS23" s="157"/>
      <c r="AT23" s="157"/>
      <c r="AU23" s="157"/>
      <c r="AV23" s="158"/>
      <c r="AW23" s="71">
        <v>0</v>
      </c>
      <c r="AX23" s="72"/>
      <c r="AY23" s="72"/>
      <c r="AZ23" s="72"/>
      <c r="BA23" s="72"/>
      <c r="BB23" s="72"/>
      <c r="BC23" s="72"/>
      <c r="BD23" s="72"/>
      <c r="BE23" s="72"/>
      <c r="BF23" s="72"/>
      <c r="BG23" s="72"/>
      <c r="BH23" s="72"/>
      <c r="BI23" s="72"/>
      <c r="BJ23" s="72"/>
      <c r="BK23" s="72"/>
      <c r="BL23" s="72"/>
      <c r="BM23" s="72"/>
      <c r="BN23" s="72"/>
      <c r="BO23" s="72"/>
      <c r="BP23" s="72"/>
      <c r="BQ23" s="72"/>
      <c r="BR23" s="72"/>
      <c r="BS23" s="72"/>
      <c r="BT23" s="72"/>
      <c r="BU23" s="72"/>
      <c r="BV23" s="72"/>
      <c r="BW23" s="72"/>
      <c r="BX23" s="72"/>
      <c r="BY23" s="72"/>
      <c r="BZ23" s="72"/>
      <c r="CA23" s="72"/>
      <c r="CB23" s="72"/>
      <c r="CC23" s="72"/>
      <c r="CD23" s="72"/>
      <c r="CE23" s="72"/>
      <c r="CF23" s="72"/>
      <c r="CG23" s="72"/>
      <c r="CH23" s="72"/>
      <c r="CI23" s="72"/>
      <c r="CJ23" s="72"/>
      <c r="CK23" s="72"/>
      <c r="CL23" s="72"/>
      <c r="CM23" s="72"/>
      <c r="CN23" s="72"/>
      <c r="CO23" s="72"/>
      <c r="CP23" s="72"/>
      <c r="CQ23" s="72"/>
      <c r="CR23" s="72"/>
      <c r="CS23" s="72"/>
      <c r="CT23" s="72"/>
      <c r="CU23" s="72"/>
      <c r="CV23" s="72"/>
      <c r="CW23" s="72"/>
      <c r="CX23" s="73"/>
    </row>
    <row r="24" spans="1:102" s="7" customFormat="1" ht="47.25" customHeight="1" x14ac:dyDescent="0.25">
      <c r="A24" s="153"/>
      <c r="B24" s="154"/>
      <c r="C24" s="154"/>
      <c r="D24" s="154"/>
      <c r="E24" s="154"/>
      <c r="F24" s="154"/>
      <c r="G24" s="155"/>
      <c r="H24" s="159"/>
      <c r="I24" s="160"/>
      <c r="J24" s="160"/>
      <c r="K24" s="160"/>
      <c r="L24" s="160"/>
      <c r="M24" s="160"/>
      <c r="N24" s="160"/>
      <c r="O24" s="160"/>
      <c r="P24" s="160"/>
      <c r="Q24" s="160"/>
      <c r="R24" s="160"/>
      <c r="S24" s="160"/>
      <c r="T24" s="160"/>
      <c r="U24" s="160"/>
      <c r="V24" s="160"/>
      <c r="W24" s="160"/>
      <c r="X24" s="160"/>
      <c r="Y24" s="160"/>
      <c r="Z24" s="160"/>
      <c r="AA24" s="160"/>
      <c r="AB24" s="160"/>
      <c r="AC24" s="160"/>
      <c r="AD24" s="160"/>
      <c r="AE24" s="160"/>
      <c r="AF24" s="160"/>
      <c r="AG24" s="160"/>
      <c r="AH24" s="160"/>
      <c r="AI24" s="160"/>
      <c r="AJ24" s="160"/>
      <c r="AK24" s="160"/>
      <c r="AL24" s="160"/>
      <c r="AM24" s="160"/>
      <c r="AN24" s="160"/>
      <c r="AO24" s="160"/>
      <c r="AP24" s="160"/>
      <c r="AQ24" s="160"/>
      <c r="AR24" s="160"/>
      <c r="AS24" s="160"/>
      <c r="AT24" s="160"/>
      <c r="AU24" s="160"/>
      <c r="AV24" s="161"/>
      <c r="AW24" s="88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89"/>
      <c r="BM24" s="89"/>
      <c r="BN24" s="89"/>
      <c r="BO24" s="89"/>
      <c r="BP24" s="89"/>
      <c r="BQ24" s="89"/>
      <c r="BR24" s="89"/>
      <c r="BS24" s="89"/>
      <c r="BT24" s="89"/>
      <c r="BU24" s="89"/>
      <c r="BV24" s="89"/>
      <c r="BW24" s="89"/>
      <c r="BX24" s="89"/>
      <c r="BY24" s="89"/>
      <c r="BZ24" s="89"/>
      <c r="CA24" s="89"/>
      <c r="CB24" s="89"/>
      <c r="CC24" s="89"/>
      <c r="CD24" s="89"/>
      <c r="CE24" s="89"/>
      <c r="CF24" s="89"/>
      <c r="CG24" s="89"/>
      <c r="CH24" s="89"/>
      <c r="CI24" s="89"/>
      <c r="CJ24" s="89"/>
      <c r="CK24" s="89"/>
      <c r="CL24" s="89"/>
      <c r="CM24" s="89"/>
      <c r="CN24" s="89"/>
      <c r="CO24" s="89"/>
      <c r="CP24" s="89"/>
      <c r="CQ24" s="89"/>
      <c r="CR24" s="89"/>
      <c r="CS24" s="89"/>
      <c r="CT24" s="89"/>
      <c r="CU24" s="89"/>
      <c r="CV24" s="89"/>
      <c r="CW24" s="89"/>
      <c r="CX24" s="90"/>
    </row>
    <row r="25" spans="1:102" s="7" customFormat="1" ht="15" customHeight="1" x14ac:dyDescent="0.25">
      <c r="A25" s="150" t="s">
        <v>138</v>
      </c>
      <c r="B25" s="151"/>
      <c r="C25" s="151"/>
      <c r="D25" s="151"/>
      <c r="E25" s="151"/>
      <c r="F25" s="151"/>
      <c r="G25" s="152"/>
      <c r="H25" s="156" t="s">
        <v>156</v>
      </c>
      <c r="I25" s="157"/>
      <c r="J25" s="157"/>
      <c r="K25" s="157"/>
      <c r="L25" s="157"/>
      <c r="M25" s="157"/>
      <c r="N25" s="157"/>
      <c r="O25" s="157"/>
      <c r="P25" s="157"/>
      <c r="Q25" s="157"/>
      <c r="R25" s="157"/>
      <c r="S25" s="157"/>
      <c r="T25" s="157"/>
      <c r="U25" s="157"/>
      <c r="V25" s="157"/>
      <c r="W25" s="157"/>
      <c r="X25" s="157"/>
      <c r="Y25" s="157"/>
      <c r="Z25" s="157"/>
      <c r="AA25" s="157"/>
      <c r="AB25" s="157"/>
      <c r="AC25" s="157"/>
      <c r="AD25" s="157"/>
      <c r="AE25" s="157"/>
      <c r="AF25" s="157"/>
      <c r="AG25" s="157"/>
      <c r="AH25" s="157"/>
      <c r="AI25" s="157"/>
      <c r="AJ25" s="157"/>
      <c r="AK25" s="157"/>
      <c r="AL25" s="157"/>
      <c r="AM25" s="157"/>
      <c r="AN25" s="157"/>
      <c r="AO25" s="157"/>
      <c r="AP25" s="157"/>
      <c r="AQ25" s="157"/>
      <c r="AR25" s="157"/>
      <c r="AS25" s="157"/>
      <c r="AT25" s="157"/>
      <c r="AU25" s="157"/>
      <c r="AV25" s="158"/>
      <c r="AW25" s="71">
        <v>0</v>
      </c>
      <c r="AX25" s="72"/>
      <c r="AY25" s="72"/>
      <c r="AZ25" s="72"/>
      <c r="BA25" s="72"/>
      <c r="BB25" s="72"/>
      <c r="BC25" s="72"/>
      <c r="BD25" s="72"/>
      <c r="BE25" s="72"/>
      <c r="BF25" s="72"/>
      <c r="BG25" s="72"/>
      <c r="BH25" s="72"/>
      <c r="BI25" s="72"/>
      <c r="BJ25" s="72"/>
      <c r="BK25" s="72"/>
      <c r="BL25" s="72"/>
      <c r="BM25" s="72"/>
      <c r="BN25" s="72"/>
      <c r="BO25" s="72"/>
      <c r="BP25" s="72"/>
      <c r="BQ25" s="72"/>
      <c r="BR25" s="72"/>
      <c r="BS25" s="72"/>
      <c r="BT25" s="72"/>
      <c r="BU25" s="72"/>
      <c r="BV25" s="72"/>
      <c r="BW25" s="72"/>
      <c r="BX25" s="72"/>
      <c r="BY25" s="72"/>
      <c r="BZ25" s="72"/>
      <c r="CA25" s="72"/>
      <c r="CB25" s="72"/>
      <c r="CC25" s="72"/>
      <c r="CD25" s="72"/>
      <c r="CE25" s="72"/>
      <c r="CF25" s="72"/>
      <c r="CG25" s="72"/>
      <c r="CH25" s="72"/>
      <c r="CI25" s="72"/>
      <c r="CJ25" s="72"/>
      <c r="CK25" s="72"/>
      <c r="CL25" s="72"/>
      <c r="CM25" s="72"/>
      <c r="CN25" s="72"/>
      <c r="CO25" s="72"/>
      <c r="CP25" s="72"/>
      <c r="CQ25" s="72"/>
      <c r="CR25" s="72"/>
      <c r="CS25" s="72"/>
      <c r="CT25" s="72"/>
      <c r="CU25" s="72"/>
      <c r="CV25" s="72"/>
      <c r="CW25" s="72"/>
      <c r="CX25" s="73"/>
    </row>
    <row r="26" spans="1:102" s="7" customFormat="1" ht="65.099999999999994" customHeight="1" x14ac:dyDescent="0.25">
      <c r="A26" s="153"/>
      <c r="B26" s="154"/>
      <c r="C26" s="154"/>
      <c r="D26" s="154"/>
      <c r="E26" s="154"/>
      <c r="F26" s="154"/>
      <c r="G26" s="155"/>
      <c r="H26" s="159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0"/>
      <c r="T26" s="160"/>
      <c r="U26" s="160"/>
      <c r="V26" s="160"/>
      <c r="W26" s="160"/>
      <c r="X26" s="160"/>
      <c r="Y26" s="160"/>
      <c r="Z26" s="160"/>
      <c r="AA26" s="160"/>
      <c r="AB26" s="160"/>
      <c r="AC26" s="160"/>
      <c r="AD26" s="160"/>
      <c r="AE26" s="160"/>
      <c r="AF26" s="160"/>
      <c r="AG26" s="160"/>
      <c r="AH26" s="160"/>
      <c r="AI26" s="160"/>
      <c r="AJ26" s="160"/>
      <c r="AK26" s="160"/>
      <c r="AL26" s="160"/>
      <c r="AM26" s="160"/>
      <c r="AN26" s="160"/>
      <c r="AO26" s="160"/>
      <c r="AP26" s="160"/>
      <c r="AQ26" s="160"/>
      <c r="AR26" s="160"/>
      <c r="AS26" s="160"/>
      <c r="AT26" s="160"/>
      <c r="AU26" s="160"/>
      <c r="AV26" s="161"/>
      <c r="AW26" s="88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  <c r="BM26" s="89"/>
      <c r="BN26" s="89"/>
      <c r="BO26" s="89"/>
      <c r="BP26" s="89"/>
      <c r="BQ26" s="89"/>
      <c r="BR26" s="89"/>
      <c r="BS26" s="89"/>
      <c r="BT26" s="89"/>
      <c r="BU26" s="89"/>
      <c r="BV26" s="89"/>
      <c r="BW26" s="89"/>
      <c r="BX26" s="89"/>
      <c r="BY26" s="89"/>
      <c r="BZ26" s="89"/>
      <c r="CA26" s="89"/>
      <c r="CB26" s="89"/>
      <c r="CC26" s="89"/>
      <c r="CD26" s="89"/>
      <c r="CE26" s="89"/>
      <c r="CF26" s="89"/>
      <c r="CG26" s="89"/>
      <c r="CH26" s="89"/>
      <c r="CI26" s="89"/>
      <c r="CJ26" s="89"/>
      <c r="CK26" s="89"/>
      <c r="CL26" s="89"/>
      <c r="CM26" s="89"/>
      <c r="CN26" s="89"/>
      <c r="CO26" s="89"/>
      <c r="CP26" s="89"/>
      <c r="CQ26" s="89"/>
      <c r="CR26" s="89"/>
      <c r="CS26" s="89"/>
      <c r="CT26" s="89"/>
      <c r="CU26" s="89"/>
      <c r="CV26" s="89"/>
      <c r="CW26" s="89"/>
      <c r="CX26" s="90"/>
    </row>
    <row r="27" spans="1:102" s="7" customFormat="1" ht="15" customHeight="1" x14ac:dyDescent="0.25">
      <c r="A27" s="150" t="s">
        <v>157</v>
      </c>
      <c r="B27" s="151"/>
      <c r="C27" s="151"/>
      <c r="D27" s="151"/>
      <c r="E27" s="151"/>
      <c r="F27" s="151"/>
      <c r="G27" s="152"/>
      <c r="H27" s="156" t="s">
        <v>159</v>
      </c>
      <c r="I27" s="157"/>
      <c r="J27" s="157"/>
      <c r="K27" s="157"/>
      <c r="L27" s="157"/>
      <c r="M27" s="157"/>
      <c r="N27" s="157"/>
      <c r="O27" s="157"/>
      <c r="P27" s="157"/>
      <c r="Q27" s="157"/>
      <c r="R27" s="157"/>
      <c r="S27" s="157"/>
      <c r="T27" s="157"/>
      <c r="U27" s="157"/>
      <c r="V27" s="157"/>
      <c r="W27" s="157"/>
      <c r="X27" s="157"/>
      <c r="Y27" s="157"/>
      <c r="Z27" s="157"/>
      <c r="AA27" s="157"/>
      <c r="AB27" s="157"/>
      <c r="AC27" s="157"/>
      <c r="AD27" s="157"/>
      <c r="AE27" s="157"/>
      <c r="AF27" s="157"/>
      <c r="AG27" s="157"/>
      <c r="AH27" s="157"/>
      <c r="AI27" s="157"/>
      <c r="AJ27" s="157"/>
      <c r="AK27" s="157"/>
      <c r="AL27" s="157"/>
      <c r="AM27" s="157"/>
      <c r="AN27" s="157"/>
      <c r="AO27" s="157"/>
      <c r="AP27" s="157"/>
      <c r="AQ27" s="157"/>
      <c r="AR27" s="157"/>
      <c r="AS27" s="157"/>
      <c r="AT27" s="157"/>
      <c r="AU27" s="157"/>
      <c r="AV27" s="158"/>
      <c r="AW27" s="71">
        <v>0</v>
      </c>
      <c r="AX27" s="72"/>
      <c r="AY27" s="72"/>
      <c r="AZ27" s="72"/>
      <c r="BA27" s="72"/>
      <c r="BB27" s="72"/>
      <c r="BC27" s="72"/>
      <c r="BD27" s="72"/>
      <c r="BE27" s="72"/>
      <c r="BF27" s="72"/>
      <c r="BG27" s="72"/>
      <c r="BH27" s="72"/>
      <c r="BI27" s="72"/>
      <c r="BJ27" s="72"/>
      <c r="BK27" s="72"/>
      <c r="BL27" s="72"/>
      <c r="BM27" s="72"/>
      <c r="BN27" s="72"/>
      <c r="BO27" s="72"/>
      <c r="BP27" s="72"/>
      <c r="BQ27" s="72"/>
      <c r="BR27" s="72"/>
      <c r="BS27" s="72"/>
      <c r="BT27" s="72"/>
      <c r="BU27" s="72"/>
      <c r="BV27" s="72"/>
      <c r="BW27" s="72"/>
      <c r="BX27" s="72"/>
      <c r="BY27" s="72"/>
      <c r="BZ27" s="72"/>
      <c r="CA27" s="72"/>
      <c r="CB27" s="72"/>
      <c r="CC27" s="72"/>
      <c r="CD27" s="72"/>
      <c r="CE27" s="72"/>
      <c r="CF27" s="72"/>
      <c r="CG27" s="72"/>
      <c r="CH27" s="72"/>
      <c r="CI27" s="72"/>
      <c r="CJ27" s="72"/>
      <c r="CK27" s="72"/>
      <c r="CL27" s="72"/>
      <c r="CM27" s="72"/>
      <c r="CN27" s="72"/>
      <c r="CO27" s="72"/>
      <c r="CP27" s="72"/>
      <c r="CQ27" s="72"/>
      <c r="CR27" s="72"/>
      <c r="CS27" s="72"/>
      <c r="CT27" s="72"/>
      <c r="CU27" s="72"/>
      <c r="CV27" s="72"/>
      <c r="CW27" s="72"/>
      <c r="CX27" s="73"/>
    </row>
    <row r="28" spans="1:102" s="7" customFormat="1" ht="65.099999999999994" customHeight="1" x14ac:dyDescent="0.25">
      <c r="A28" s="153"/>
      <c r="B28" s="154"/>
      <c r="C28" s="154"/>
      <c r="D28" s="154"/>
      <c r="E28" s="154"/>
      <c r="F28" s="154"/>
      <c r="G28" s="155"/>
      <c r="H28" s="159"/>
      <c r="I28" s="160"/>
      <c r="J28" s="160"/>
      <c r="K28" s="160"/>
      <c r="L28" s="160"/>
      <c r="M28" s="160"/>
      <c r="N28" s="160"/>
      <c r="O28" s="160"/>
      <c r="P28" s="160"/>
      <c r="Q28" s="160"/>
      <c r="R28" s="160"/>
      <c r="S28" s="160"/>
      <c r="T28" s="160"/>
      <c r="U28" s="160"/>
      <c r="V28" s="160"/>
      <c r="W28" s="160"/>
      <c r="X28" s="160"/>
      <c r="Y28" s="160"/>
      <c r="Z28" s="160"/>
      <c r="AA28" s="160"/>
      <c r="AB28" s="160"/>
      <c r="AC28" s="160"/>
      <c r="AD28" s="160"/>
      <c r="AE28" s="160"/>
      <c r="AF28" s="160"/>
      <c r="AG28" s="160"/>
      <c r="AH28" s="160"/>
      <c r="AI28" s="160"/>
      <c r="AJ28" s="160"/>
      <c r="AK28" s="160"/>
      <c r="AL28" s="160"/>
      <c r="AM28" s="160"/>
      <c r="AN28" s="160"/>
      <c r="AO28" s="160"/>
      <c r="AP28" s="160"/>
      <c r="AQ28" s="160"/>
      <c r="AR28" s="160"/>
      <c r="AS28" s="160"/>
      <c r="AT28" s="160"/>
      <c r="AU28" s="160"/>
      <c r="AV28" s="161"/>
      <c r="AW28" s="88"/>
      <c r="AX28" s="89"/>
      <c r="AY28" s="89"/>
      <c r="AZ28" s="89"/>
      <c r="BA28" s="89"/>
      <c r="BB28" s="89"/>
      <c r="BC28" s="89"/>
      <c r="BD28" s="89"/>
      <c r="BE28" s="89"/>
      <c r="BF28" s="89"/>
      <c r="BG28" s="89"/>
      <c r="BH28" s="89"/>
      <c r="BI28" s="89"/>
      <c r="BJ28" s="89"/>
      <c r="BK28" s="89"/>
      <c r="BL28" s="89"/>
      <c r="BM28" s="89"/>
      <c r="BN28" s="89"/>
      <c r="BO28" s="89"/>
      <c r="BP28" s="89"/>
      <c r="BQ28" s="89"/>
      <c r="BR28" s="89"/>
      <c r="BS28" s="89"/>
      <c r="BT28" s="89"/>
      <c r="BU28" s="89"/>
      <c r="BV28" s="89"/>
      <c r="BW28" s="89"/>
      <c r="BX28" s="89"/>
      <c r="BY28" s="89"/>
      <c r="BZ28" s="89"/>
      <c r="CA28" s="89"/>
      <c r="CB28" s="89"/>
      <c r="CC28" s="89"/>
      <c r="CD28" s="89"/>
      <c r="CE28" s="89"/>
      <c r="CF28" s="89"/>
      <c r="CG28" s="89"/>
      <c r="CH28" s="89"/>
      <c r="CI28" s="89"/>
      <c r="CJ28" s="89"/>
      <c r="CK28" s="89"/>
      <c r="CL28" s="89"/>
      <c r="CM28" s="89"/>
      <c r="CN28" s="89"/>
      <c r="CO28" s="89"/>
      <c r="CP28" s="89"/>
      <c r="CQ28" s="89"/>
      <c r="CR28" s="89"/>
      <c r="CS28" s="89"/>
      <c r="CT28" s="89"/>
      <c r="CU28" s="89"/>
      <c r="CV28" s="89"/>
      <c r="CW28" s="89"/>
      <c r="CX28" s="90"/>
    </row>
    <row r="29" spans="1:102" s="7" customFormat="1" ht="15" customHeight="1" x14ac:dyDescent="0.25">
      <c r="A29" s="150" t="s">
        <v>158</v>
      </c>
      <c r="B29" s="151"/>
      <c r="C29" s="151"/>
      <c r="D29" s="151"/>
      <c r="E29" s="151"/>
      <c r="F29" s="151"/>
      <c r="G29" s="152"/>
      <c r="H29" s="156" t="s">
        <v>160</v>
      </c>
      <c r="I29" s="157"/>
      <c r="J29" s="157"/>
      <c r="K29" s="157"/>
      <c r="L29" s="157"/>
      <c r="M29" s="157"/>
      <c r="N29" s="157"/>
      <c r="O29" s="157"/>
      <c r="P29" s="157"/>
      <c r="Q29" s="157"/>
      <c r="R29" s="157"/>
      <c r="S29" s="157"/>
      <c r="T29" s="157"/>
      <c r="U29" s="157"/>
      <c r="V29" s="157"/>
      <c r="W29" s="157"/>
      <c r="X29" s="157"/>
      <c r="Y29" s="157"/>
      <c r="Z29" s="157"/>
      <c r="AA29" s="157"/>
      <c r="AB29" s="157"/>
      <c r="AC29" s="157"/>
      <c r="AD29" s="157"/>
      <c r="AE29" s="157"/>
      <c r="AF29" s="157"/>
      <c r="AG29" s="157"/>
      <c r="AH29" s="157"/>
      <c r="AI29" s="157"/>
      <c r="AJ29" s="157"/>
      <c r="AK29" s="157"/>
      <c r="AL29" s="157"/>
      <c r="AM29" s="157"/>
      <c r="AN29" s="157"/>
      <c r="AO29" s="157"/>
      <c r="AP29" s="157"/>
      <c r="AQ29" s="157"/>
      <c r="AR29" s="157"/>
      <c r="AS29" s="157"/>
      <c r="AT29" s="157"/>
      <c r="AU29" s="157"/>
      <c r="AV29" s="158"/>
      <c r="AW29" s="71">
        <v>0</v>
      </c>
      <c r="AX29" s="72"/>
      <c r="AY29" s="72"/>
      <c r="AZ29" s="72"/>
      <c r="BA29" s="72"/>
      <c r="BB29" s="72"/>
      <c r="BC29" s="72"/>
      <c r="BD29" s="72"/>
      <c r="BE29" s="72"/>
      <c r="BF29" s="72"/>
      <c r="BG29" s="72"/>
      <c r="BH29" s="72"/>
      <c r="BI29" s="72"/>
      <c r="BJ29" s="72"/>
      <c r="BK29" s="72"/>
      <c r="BL29" s="72"/>
      <c r="BM29" s="72"/>
      <c r="BN29" s="72"/>
      <c r="BO29" s="72"/>
      <c r="BP29" s="72"/>
      <c r="BQ29" s="72"/>
      <c r="BR29" s="72"/>
      <c r="BS29" s="72"/>
      <c r="BT29" s="72"/>
      <c r="BU29" s="72"/>
      <c r="BV29" s="72"/>
      <c r="BW29" s="72"/>
      <c r="BX29" s="72"/>
      <c r="BY29" s="72"/>
      <c r="BZ29" s="72"/>
      <c r="CA29" s="72"/>
      <c r="CB29" s="72"/>
      <c r="CC29" s="72"/>
      <c r="CD29" s="72"/>
      <c r="CE29" s="72"/>
      <c r="CF29" s="72"/>
      <c r="CG29" s="72"/>
      <c r="CH29" s="72"/>
      <c r="CI29" s="72"/>
      <c r="CJ29" s="72"/>
      <c r="CK29" s="72"/>
      <c r="CL29" s="72"/>
      <c r="CM29" s="72"/>
      <c r="CN29" s="72"/>
      <c r="CO29" s="72"/>
      <c r="CP29" s="72"/>
      <c r="CQ29" s="72"/>
      <c r="CR29" s="72"/>
      <c r="CS29" s="72"/>
      <c r="CT29" s="72"/>
      <c r="CU29" s="72"/>
      <c r="CV29" s="72"/>
      <c r="CW29" s="72"/>
      <c r="CX29" s="73"/>
    </row>
    <row r="30" spans="1:102" s="7" customFormat="1" ht="65.099999999999994" customHeight="1" x14ac:dyDescent="0.25">
      <c r="A30" s="153"/>
      <c r="B30" s="154"/>
      <c r="C30" s="154"/>
      <c r="D30" s="154"/>
      <c r="E30" s="154"/>
      <c r="F30" s="154"/>
      <c r="G30" s="155"/>
      <c r="H30" s="159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0"/>
      <c r="T30" s="160"/>
      <c r="U30" s="160"/>
      <c r="V30" s="160"/>
      <c r="W30" s="160"/>
      <c r="X30" s="160"/>
      <c r="Y30" s="160"/>
      <c r="Z30" s="160"/>
      <c r="AA30" s="160"/>
      <c r="AB30" s="160"/>
      <c r="AC30" s="160"/>
      <c r="AD30" s="160"/>
      <c r="AE30" s="160"/>
      <c r="AF30" s="160"/>
      <c r="AG30" s="160"/>
      <c r="AH30" s="160"/>
      <c r="AI30" s="160"/>
      <c r="AJ30" s="160"/>
      <c r="AK30" s="160"/>
      <c r="AL30" s="160"/>
      <c r="AM30" s="160"/>
      <c r="AN30" s="160"/>
      <c r="AO30" s="160"/>
      <c r="AP30" s="160"/>
      <c r="AQ30" s="160"/>
      <c r="AR30" s="160"/>
      <c r="AS30" s="160"/>
      <c r="AT30" s="160"/>
      <c r="AU30" s="160"/>
      <c r="AV30" s="161"/>
      <c r="AW30" s="88"/>
      <c r="AX30" s="89"/>
      <c r="AY30" s="89"/>
      <c r="AZ30" s="89"/>
      <c r="BA30" s="89"/>
      <c r="BB30" s="89"/>
      <c r="BC30" s="89"/>
      <c r="BD30" s="89"/>
      <c r="BE30" s="89"/>
      <c r="BF30" s="89"/>
      <c r="BG30" s="89"/>
      <c r="BH30" s="89"/>
      <c r="BI30" s="89"/>
      <c r="BJ30" s="89"/>
      <c r="BK30" s="89"/>
      <c r="BL30" s="89"/>
      <c r="BM30" s="89"/>
      <c r="BN30" s="89"/>
      <c r="BO30" s="89"/>
      <c r="BP30" s="89"/>
      <c r="BQ30" s="89"/>
      <c r="BR30" s="89"/>
      <c r="BS30" s="89"/>
      <c r="BT30" s="89"/>
      <c r="BU30" s="89"/>
      <c r="BV30" s="89"/>
      <c r="BW30" s="89"/>
      <c r="BX30" s="89"/>
      <c r="BY30" s="89"/>
      <c r="BZ30" s="89"/>
      <c r="CA30" s="89"/>
      <c r="CB30" s="89"/>
      <c r="CC30" s="89"/>
      <c r="CD30" s="89"/>
      <c r="CE30" s="89"/>
      <c r="CF30" s="89"/>
      <c r="CG30" s="89"/>
      <c r="CH30" s="89"/>
      <c r="CI30" s="89"/>
      <c r="CJ30" s="89"/>
      <c r="CK30" s="89"/>
      <c r="CL30" s="89"/>
      <c r="CM30" s="89"/>
      <c r="CN30" s="89"/>
      <c r="CO30" s="89"/>
      <c r="CP30" s="89"/>
      <c r="CQ30" s="89"/>
      <c r="CR30" s="89"/>
      <c r="CS30" s="89"/>
      <c r="CT30" s="89"/>
      <c r="CU30" s="89"/>
      <c r="CV30" s="89"/>
      <c r="CW30" s="89"/>
      <c r="CX30" s="90"/>
    </row>
    <row r="31" spans="1:102" s="7" customFormat="1" ht="15" customHeight="1" x14ac:dyDescent="0.25">
      <c r="A31" s="150" t="s">
        <v>121</v>
      </c>
      <c r="B31" s="151"/>
      <c r="C31" s="151"/>
      <c r="D31" s="151"/>
      <c r="E31" s="151"/>
      <c r="F31" s="151"/>
      <c r="G31" s="152"/>
      <c r="H31" s="156" t="s">
        <v>161</v>
      </c>
      <c r="I31" s="157"/>
      <c r="J31" s="157"/>
      <c r="K31" s="157"/>
      <c r="L31" s="157"/>
      <c r="M31" s="157"/>
      <c r="N31" s="157"/>
      <c r="O31" s="157"/>
      <c r="P31" s="157"/>
      <c r="Q31" s="157"/>
      <c r="R31" s="157"/>
      <c r="S31" s="157"/>
      <c r="T31" s="157"/>
      <c r="U31" s="157"/>
      <c r="V31" s="157"/>
      <c r="W31" s="157"/>
      <c r="X31" s="157"/>
      <c r="Y31" s="157"/>
      <c r="Z31" s="157"/>
      <c r="AA31" s="157"/>
      <c r="AB31" s="157"/>
      <c r="AC31" s="157"/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7"/>
      <c r="AO31" s="157"/>
      <c r="AP31" s="157"/>
      <c r="AQ31" s="157"/>
      <c r="AR31" s="157"/>
      <c r="AS31" s="157"/>
      <c r="AT31" s="157"/>
      <c r="AU31" s="157"/>
      <c r="AV31" s="158"/>
      <c r="AW31" s="71">
        <v>0</v>
      </c>
      <c r="AX31" s="72"/>
      <c r="AY31" s="72"/>
      <c r="AZ31" s="72"/>
      <c r="BA31" s="72"/>
      <c r="BB31" s="72"/>
      <c r="BC31" s="72"/>
      <c r="BD31" s="72"/>
      <c r="BE31" s="72"/>
      <c r="BF31" s="72"/>
      <c r="BG31" s="72"/>
      <c r="BH31" s="72"/>
      <c r="BI31" s="72"/>
      <c r="BJ31" s="72"/>
      <c r="BK31" s="72"/>
      <c r="BL31" s="72"/>
      <c r="BM31" s="72"/>
      <c r="BN31" s="72"/>
      <c r="BO31" s="72"/>
      <c r="BP31" s="72"/>
      <c r="BQ31" s="72"/>
      <c r="BR31" s="72"/>
      <c r="BS31" s="72"/>
      <c r="BT31" s="72"/>
      <c r="BU31" s="72"/>
      <c r="BV31" s="72"/>
      <c r="BW31" s="72"/>
      <c r="BX31" s="72"/>
      <c r="BY31" s="72"/>
      <c r="BZ31" s="72"/>
      <c r="CA31" s="72"/>
      <c r="CB31" s="72"/>
      <c r="CC31" s="72"/>
      <c r="CD31" s="72"/>
      <c r="CE31" s="72"/>
      <c r="CF31" s="72"/>
      <c r="CG31" s="72"/>
      <c r="CH31" s="72"/>
      <c r="CI31" s="72"/>
      <c r="CJ31" s="72"/>
      <c r="CK31" s="72"/>
      <c r="CL31" s="72"/>
      <c r="CM31" s="72"/>
      <c r="CN31" s="72"/>
      <c r="CO31" s="72"/>
      <c r="CP31" s="72"/>
      <c r="CQ31" s="72"/>
      <c r="CR31" s="72"/>
      <c r="CS31" s="72"/>
      <c r="CT31" s="72"/>
      <c r="CU31" s="72"/>
      <c r="CV31" s="72"/>
      <c r="CW31" s="72"/>
      <c r="CX31" s="73"/>
    </row>
    <row r="32" spans="1:102" s="7" customFormat="1" ht="65.099999999999994" customHeight="1" x14ac:dyDescent="0.25">
      <c r="A32" s="153"/>
      <c r="B32" s="154"/>
      <c r="C32" s="154"/>
      <c r="D32" s="154"/>
      <c r="E32" s="154"/>
      <c r="F32" s="154"/>
      <c r="G32" s="155"/>
      <c r="H32" s="159"/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0"/>
      <c r="T32" s="160"/>
      <c r="U32" s="160"/>
      <c r="V32" s="160"/>
      <c r="W32" s="160"/>
      <c r="X32" s="160"/>
      <c r="Y32" s="160"/>
      <c r="Z32" s="160"/>
      <c r="AA32" s="160"/>
      <c r="AB32" s="160"/>
      <c r="AC32" s="160"/>
      <c r="AD32" s="160"/>
      <c r="AE32" s="160"/>
      <c r="AF32" s="160"/>
      <c r="AG32" s="160"/>
      <c r="AH32" s="160"/>
      <c r="AI32" s="160"/>
      <c r="AJ32" s="160"/>
      <c r="AK32" s="160"/>
      <c r="AL32" s="160"/>
      <c r="AM32" s="160"/>
      <c r="AN32" s="160"/>
      <c r="AO32" s="160"/>
      <c r="AP32" s="160"/>
      <c r="AQ32" s="160"/>
      <c r="AR32" s="160"/>
      <c r="AS32" s="160"/>
      <c r="AT32" s="160"/>
      <c r="AU32" s="160"/>
      <c r="AV32" s="161"/>
      <c r="AW32" s="88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89"/>
      <c r="BM32" s="89"/>
      <c r="BN32" s="89"/>
      <c r="BO32" s="89"/>
      <c r="BP32" s="89"/>
      <c r="BQ32" s="89"/>
      <c r="BR32" s="89"/>
      <c r="BS32" s="89"/>
      <c r="BT32" s="89"/>
      <c r="BU32" s="89"/>
      <c r="BV32" s="89"/>
      <c r="BW32" s="89"/>
      <c r="BX32" s="89"/>
      <c r="BY32" s="89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9"/>
      <c r="CK32" s="89"/>
      <c r="CL32" s="89"/>
      <c r="CM32" s="89"/>
      <c r="CN32" s="89"/>
      <c r="CO32" s="89"/>
      <c r="CP32" s="89"/>
      <c r="CQ32" s="89"/>
      <c r="CR32" s="89"/>
      <c r="CS32" s="89"/>
      <c r="CT32" s="89"/>
      <c r="CU32" s="89"/>
      <c r="CV32" s="89"/>
      <c r="CW32" s="89"/>
      <c r="CX32" s="90"/>
    </row>
    <row r="33" spans="1:102" s="7" customFormat="1" ht="15" customHeight="1" x14ac:dyDescent="0.25">
      <c r="A33" s="150" t="s">
        <v>5</v>
      </c>
      <c r="B33" s="151"/>
      <c r="C33" s="151"/>
      <c r="D33" s="151"/>
      <c r="E33" s="151"/>
      <c r="F33" s="151"/>
      <c r="G33" s="152"/>
      <c r="H33" s="156" t="s">
        <v>494</v>
      </c>
      <c r="I33" s="157"/>
      <c r="J33" s="157"/>
      <c r="K33" s="157"/>
      <c r="L33" s="157"/>
      <c r="M33" s="157"/>
      <c r="N33" s="157"/>
      <c r="O33" s="157"/>
      <c r="P33" s="157"/>
      <c r="Q33" s="157"/>
      <c r="R33" s="157"/>
      <c r="S33" s="157"/>
      <c r="T33" s="157"/>
      <c r="U33" s="157"/>
      <c r="V33" s="157"/>
      <c r="W33" s="157"/>
      <c r="X33" s="157"/>
      <c r="Y33" s="157"/>
      <c r="Z33" s="157"/>
      <c r="AA33" s="157"/>
      <c r="AB33" s="157"/>
      <c r="AC33" s="157"/>
      <c r="AD33" s="157"/>
      <c r="AE33" s="157"/>
      <c r="AF33" s="157"/>
      <c r="AG33" s="157"/>
      <c r="AH33" s="157"/>
      <c r="AI33" s="157"/>
      <c r="AJ33" s="157"/>
      <c r="AK33" s="157"/>
      <c r="AL33" s="157"/>
      <c r="AM33" s="157"/>
      <c r="AN33" s="157"/>
      <c r="AO33" s="157"/>
      <c r="AP33" s="157"/>
      <c r="AQ33" s="157"/>
      <c r="AR33" s="157"/>
      <c r="AS33" s="157"/>
      <c r="AT33" s="157"/>
      <c r="AU33" s="157"/>
      <c r="AV33" s="158"/>
      <c r="AW33" s="71">
        <v>0</v>
      </c>
      <c r="AX33" s="72"/>
      <c r="AY33" s="72"/>
      <c r="AZ33" s="72"/>
      <c r="BA33" s="72"/>
      <c r="BB33" s="72"/>
      <c r="BC33" s="72"/>
      <c r="BD33" s="72"/>
      <c r="BE33" s="72"/>
      <c r="BF33" s="72"/>
      <c r="BG33" s="72"/>
      <c r="BH33" s="72"/>
      <c r="BI33" s="72"/>
      <c r="BJ33" s="72"/>
      <c r="BK33" s="72"/>
      <c r="BL33" s="72"/>
      <c r="BM33" s="72"/>
      <c r="BN33" s="72"/>
      <c r="BO33" s="72"/>
      <c r="BP33" s="72"/>
      <c r="BQ33" s="72"/>
      <c r="BR33" s="72"/>
      <c r="BS33" s="72"/>
      <c r="BT33" s="72"/>
      <c r="BU33" s="72"/>
      <c r="BV33" s="72"/>
      <c r="BW33" s="72"/>
      <c r="BX33" s="72"/>
      <c r="BY33" s="72"/>
      <c r="BZ33" s="72"/>
      <c r="CA33" s="72"/>
      <c r="CB33" s="72"/>
      <c r="CC33" s="72"/>
      <c r="CD33" s="72"/>
      <c r="CE33" s="72"/>
      <c r="CF33" s="72"/>
      <c r="CG33" s="72"/>
      <c r="CH33" s="72"/>
      <c r="CI33" s="72"/>
      <c r="CJ33" s="72"/>
      <c r="CK33" s="72"/>
      <c r="CL33" s="72"/>
      <c r="CM33" s="72"/>
      <c r="CN33" s="72"/>
      <c r="CO33" s="72"/>
      <c r="CP33" s="72"/>
      <c r="CQ33" s="72"/>
      <c r="CR33" s="72"/>
      <c r="CS33" s="72"/>
      <c r="CT33" s="72"/>
      <c r="CU33" s="72"/>
      <c r="CV33" s="72"/>
      <c r="CW33" s="72"/>
      <c r="CX33" s="73"/>
    </row>
    <row r="34" spans="1:102" s="7" customFormat="1" ht="47.25" customHeight="1" x14ac:dyDescent="0.25">
      <c r="A34" s="153"/>
      <c r="B34" s="154"/>
      <c r="C34" s="154"/>
      <c r="D34" s="154"/>
      <c r="E34" s="154"/>
      <c r="F34" s="154"/>
      <c r="G34" s="155"/>
      <c r="H34" s="159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0"/>
      <c r="T34" s="160"/>
      <c r="U34" s="160"/>
      <c r="V34" s="160"/>
      <c r="W34" s="160"/>
      <c r="X34" s="160"/>
      <c r="Y34" s="160"/>
      <c r="Z34" s="160"/>
      <c r="AA34" s="160"/>
      <c r="AB34" s="160"/>
      <c r="AC34" s="160"/>
      <c r="AD34" s="160"/>
      <c r="AE34" s="160"/>
      <c r="AF34" s="160"/>
      <c r="AG34" s="160"/>
      <c r="AH34" s="160"/>
      <c r="AI34" s="160"/>
      <c r="AJ34" s="160"/>
      <c r="AK34" s="160"/>
      <c r="AL34" s="160"/>
      <c r="AM34" s="160"/>
      <c r="AN34" s="160"/>
      <c r="AO34" s="160"/>
      <c r="AP34" s="160"/>
      <c r="AQ34" s="160"/>
      <c r="AR34" s="160"/>
      <c r="AS34" s="160"/>
      <c r="AT34" s="160"/>
      <c r="AU34" s="160"/>
      <c r="AV34" s="161"/>
      <c r="AW34" s="88"/>
      <c r="AX34" s="89"/>
      <c r="AY34" s="89"/>
      <c r="AZ34" s="89"/>
      <c r="BA34" s="89"/>
      <c r="BB34" s="89"/>
      <c r="BC34" s="89"/>
      <c r="BD34" s="89"/>
      <c r="BE34" s="89"/>
      <c r="BF34" s="89"/>
      <c r="BG34" s="89"/>
      <c r="BH34" s="89"/>
      <c r="BI34" s="89"/>
      <c r="BJ34" s="89"/>
      <c r="BK34" s="89"/>
      <c r="BL34" s="89"/>
      <c r="BM34" s="89"/>
      <c r="BN34" s="89"/>
      <c r="BO34" s="89"/>
      <c r="BP34" s="89"/>
      <c r="BQ34" s="89"/>
      <c r="BR34" s="89"/>
      <c r="BS34" s="89"/>
      <c r="BT34" s="89"/>
      <c r="BU34" s="89"/>
      <c r="BV34" s="89"/>
      <c r="BW34" s="89"/>
      <c r="BX34" s="89"/>
      <c r="BY34" s="89"/>
      <c r="BZ34" s="89"/>
      <c r="CA34" s="89"/>
      <c r="CB34" s="89"/>
      <c r="CC34" s="89"/>
      <c r="CD34" s="89"/>
      <c r="CE34" s="89"/>
      <c r="CF34" s="89"/>
      <c r="CG34" s="89"/>
      <c r="CH34" s="89"/>
      <c r="CI34" s="89"/>
      <c r="CJ34" s="89"/>
      <c r="CK34" s="89"/>
      <c r="CL34" s="89"/>
      <c r="CM34" s="89"/>
      <c r="CN34" s="89"/>
      <c r="CO34" s="89"/>
      <c r="CP34" s="89"/>
      <c r="CQ34" s="89"/>
      <c r="CR34" s="89"/>
      <c r="CS34" s="89"/>
      <c r="CT34" s="89"/>
      <c r="CU34" s="89"/>
      <c r="CV34" s="89"/>
      <c r="CW34" s="89"/>
      <c r="CX34" s="90"/>
    </row>
    <row r="35" spans="1:102" s="7" customFormat="1" ht="15" customHeight="1" x14ac:dyDescent="0.25">
      <c r="A35" s="150" t="s">
        <v>162</v>
      </c>
      <c r="B35" s="151"/>
      <c r="C35" s="151"/>
      <c r="D35" s="151"/>
      <c r="E35" s="151"/>
      <c r="F35" s="151"/>
      <c r="G35" s="152"/>
      <c r="H35" s="156" t="s">
        <v>163</v>
      </c>
      <c r="I35" s="157"/>
      <c r="J35" s="157"/>
      <c r="K35" s="157"/>
      <c r="L35" s="157"/>
      <c r="M35" s="157"/>
      <c r="N35" s="157"/>
      <c r="O35" s="157"/>
      <c r="P35" s="157"/>
      <c r="Q35" s="157"/>
      <c r="R35" s="157"/>
      <c r="S35" s="157"/>
      <c r="T35" s="157"/>
      <c r="U35" s="157"/>
      <c r="V35" s="157"/>
      <c r="W35" s="157"/>
      <c r="X35" s="157"/>
      <c r="Y35" s="157"/>
      <c r="Z35" s="157"/>
      <c r="AA35" s="157"/>
      <c r="AB35" s="157"/>
      <c r="AC35" s="157"/>
      <c r="AD35" s="157"/>
      <c r="AE35" s="157"/>
      <c r="AF35" s="157"/>
      <c r="AG35" s="157"/>
      <c r="AH35" s="157"/>
      <c r="AI35" s="157"/>
      <c r="AJ35" s="157"/>
      <c r="AK35" s="157"/>
      <c r="AL35" s="157"/>
      <c r="AM35" s="157"/>
      <c r="AN35" s="157"/>
      <c r="AO35" s="157"/>
      <c r="AP35" s="157"/>
      <c r="AQ35" s="157"/>
      <c r="AR35" s="157"/>
      <c r="AS35" s="157"/>
      <c r="AT35" s="157"/>
      <c r="AU35" s="157"/>
      <c r="AV35" s="158"/>
      <c r="AW35" s="71">
        <v>0</v>
      </c>
      <c r="AX35" s="72"/>
      <c r="AY35" s="72"/>
      <c r="AZ35" s="72"/>
      <c r="BA35" s="72"/>
      <c r="BB35" s="72"/>
      <c r="BC35" s="72"/>
      <c r="BD35" s="72"/>
      <c r="BE35" s="72"/>
      <c r="BF35" s="72"/>
      <c r="BG35" s="72"/>
      <c r="BH35" s="72"/>
      <c r="BI35" s="72"/>
      <c r="BJ35" s="72"/>
      <c r="BK35" s="72"/>
      <c r="BL35" s="72"/>
      <c r="BM35" s="72"/>
      <c r="BN35" s="72"/>
      <c r="BO35" s="72"/>
      <c r="BP35" s="72"/>
      <c r="BQ35" s="72"/>
      <c r="BR35" s="72"/>
      <c r="BS35" s="72"/>
      <c r="BT35" s="72"/>
      <c r="BU35" s="72"/>
      <c r="BV35" s="72"/>
      <c r="BW35" s="72"/>
      <c r="BX35" s="72"/>
      <c r="BY35" s="72"/>
      <c r="BZ35" s="72"/>
      <c r="CA35" s="72"/>
      <c r="CB35" s="72"/>
      <c r="CC35" s="72"/>
      <c r="CD35" s="72"/>
      <c r="CE35" s="72"/>
      <c r="CF35" s="72"/>
      <c r="CG35" s="72"/>
      <c r="CH35" s="72"/>
      <c r="CI35" s="72"/>
      <c r="CJ35" s="72"/>
      <c r="CK35" s="72"/>
      <c r="CL35" s="72"/>
      <c r="CM35" s="72"/>
      <c r="CN35" s="72"/>
      <c r="CO35" s="72"/>
      <c r="CP35" s="72"/>
      <c r="CQ35" s="72"/>
      <c r="CR35" s="72"/>
      <c r="CS35" s="72"/>
      <c r="CT35" s="72"/>
      <c r="CU35" s="72"/>
      <c r="CV35" s="72"/>
      <c r="CW35" s="72"/>
      <c r="CX35" s="73"/>
    </row>
    <row r="36" spans="1:102" s="7" customFormat="1" ht="65.099999999999994" customHeight="1" x14ac:dyDescent="0.25">
      <c r="A36" s="153"/>
      <c r="B36" s="154"/>
      <c r="C36" s="154"/>
      <c r="D36" s="154"/>
      <c r="E36" s="154"/>
      <c r="F36" s="154"/>
      <c r="G36" s="155"/>
      <c r="H36" s="159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60"/>
      <c r="U36" s="160"/>
      <c r="V36" s="160"/>
      <c r="W36" s="160"/>
      <c r="X36" s="160"/>
      <c r="Y36" s="160"/>
      <c r="Z36" s="160"/>
      <c r="AA36" s="160"/>
      <c r="AB36" s="160"/>
      <c r="AC36" s="160"/>
      <c r="AD36" s="160"/>
      <c r="AE36" s="160"/>
      <c r="AF36" s="160"/>
      <c r="AG36" s="160"/>
      <c r="AH36" s="160"/>
      <c r="AI36" s="160"/>
      <c r="AJ36" s="160"/>
      <c r="AK36" s="160"/>
      <c r="AL36" s="160"/>
      <c r="AM36" s="160"/>
      <c r="AN36" s="160"/>
      <c r="AO36" s="160"/>
      <c r="AP36" s="160"/>
      <c r="AQ36" s="160"/>
      <c r="AR36" s="160"/>
      <c r="AS36" s="160"/>
      <c r="AT36" s="160"/>
      <c r="AU36" s="160"/>
      <c r="AV36" s="161"/>
      <c r="AW36" s="88"/>
      <c r="AX36" s="89"/>
      <c r="AY36" s="89"/>
      <c r="AZ36" s="89"/>
      <c r="BA36" s="89"/>
      <c r="BB36" s="89"/>
      <c r="BC36" s="89"/>
      <c r="BD36" s="89"/>
      <c r="BE36" s="89"/>
      <c r="BF36" s="89"/>
      <c r="BG36" s="89"/>
      <c r="BH36" s="89"/>
      <c r="BI36" s="89"/>
      <c r="BJ36" s="89"/>
      <c r="BK36" s="89"/>
      <c r="BL36" s="89"/>
      <c r="BM36" s="89"/>
      <c r="BN36" s="89"/>
      <c r="BO36" s="89"/>
      <c r="BP36" s="89"/>
      <c r="BQ36" s="89"/>
      <c r="BR36" s="89"/>
      <c r="BS36" s="89"/>
      <c r="BT36" s="89"/>
      <c r="BU36" s="89"/>
      <c r="BV36" s="89"/>
      <c r="BW36" s="89"/>
      <c r="BX36" s="89"/>
      <c r="BY36" s="89"/>
      <c r="BZ36" s="89"/>
      <c r="CA36" s="89"/>
      <c r="CB36" s="89"/>
      <c r="CC36" s="89"/>
      <c r="CD36" s="89"/>
      <c r="CE36" s="89"/>
      <c r="CF36" s="89"/>
      <c r="CG36" s="89"/>
      <c r="CH36" s="89"/>
      <c r="CI36" s="89"/>
      <c r="CJ36" s="89"/>
      <c r="CK36" s="89"/>
      <c r="CL36" s="89"/>
      <c r="CM36" s="89"/>
      <c r="CN36" s="89"/>
      <c r="CO36" s="89"/>
      <c r="CP36" s="89"/>
      <c r="CQ36" s="89"/>
      <c r="CR36" s="89"/>
      <c r="CS36" s="89"/>
      <c r="CT36" s="89"/>
      <c r="CU36" s="89"/>
      <c r="CV36" s="89"/>
      <c r="CW36" s="89"/>
      <c r="CX36" s="90"/>
    </row>
    <row r="37" spans="1:102" s="7" customFormat="1" ht="15" customHeight="1" x14ac:dyDescent="0.25">
      <c r="A37" s="150" t="s">
        <v>164</v>
      </c>
      <c r="B37" s="151"/>
      <c r="C37" s="151"/>
      <c r="D37" s="151"/>
      <c r="E37" s="151"/>
      <c r="F37" s="151"/>
      <c r="G37" s="152"/>
      <c r="H37" s="156" t="s">
        <v>165</v>
      </c>
      <c r="I37" s="157"/>
      <c r="J37" s="157"/>
      <c r="K37" s="157"/>
      <c r="L37" s="157"/>
      <c r="M37" s="157"/>
      <c r="N37" s="157"/>
      <c r="O37" s="157"/>
      <c r="P37" s="157"/>
      <c r="Q37" s="157"/>
      <c r="R37" s="157"/>
      <c r="S37" s="157"/>
      <c r="T37" s="157"/>
      <c r="U37" s="157"/>
      <c r="V37" s="157"/>
      <c r="W37" s="157"/>
      <c r="X37" s="157"/>
      <c r="Y37" s="157"/>
      <c r="Z37" s="157"/>
      <c r="AA37" s="157"/>
      <c r="AB37" s="157"/>
      <c r="AC37" s="157"/>
      <c r="AD37" s="157"/>
      <c r="AE37" s="157"/>
      <c r="AF37" s="157"/>
      <c r="AG37" s="157"/>
      <c r="AH37" s="157"/>
      <c r="AI37" s="157"/>
      <c r="AJ37" s="157"/>
      <c r="AK37" s="157"/>
      <c r="AL37" s="157"/>
      <c r="AM37" s="157"/>
      <c r="AN37" s="157"/>
      <c r="AO37" s="157"/>
      <c r="AP37" s="157"/>
      <c r="AQ37" s="157"/>
      <c r="AR37" s="157"/>
      <c r="AS37" s="157"/>
      <c r="AT37" s="157"/>
      <c r="AU37" s="157"/>
      <c r="AV37" s="158"/>
      <c r="AW37" s="71">
        <v>0</v>
      </c>
      <c r="AX37" s="72"/>
      <c r="AY37" s="72"/>
      <c r="AZ37" s="72"/>
      <c r="BA37" s="72"/>
      <c r="BB37" s="72"/>
      <c r="BC37" s="72"/>
      <c r="BD37" s="72"/>
      <c r="BE37" s="72"/>
      <c r="BF37" s="72"/>
      <c r="BG37" s="72"/>
      <c r="BH37" s="72"/>
      <c r="BI37" s="72"/>
      <c r="BJ37" s="72"/>
      <c r="BK37" s="72"/>
      <c r="BL37" s="72"/>
      <c r="BM37" s="72"/>
      <c r="BN37" s="72"/>
      <c r="BO37" s="72"/>
      <c r="BP37" s="72"/>
      <c r="BQ37" s="72"/>
      <c r="BR37" s="72"/>
      <c r="BS37" s="72"/>
      <c r="BT37" s="72"/>
      <c r="BU37" s="72"/>
      <c r="BV37" s="72"/>
      <c r="BW37" s="72"/>
      <c r="BX37" s="72"/>
      <c r="BY37" s="72"/>
      <c r="BZ37" s="72"/>
      <c r="CA37" s="72"/>
      <c r="CB37" s="72"/>
      <c r="CC37" s="72"/>
      <c r="CD37" s="72"/>
      <c r="CE37" s="72"/>
      <c r="CF37" s="72"/>
      <c r="CG37" s="72"/>
      <c r="CH37" s="72"/>
      <c r="CI37" s="72"/>
      <c r="CJ37" s="72"/>
      <c r="CK37" s="72"/>
      <c r="CL37" s="72"/>
      <c r="CM37" s="72"/>
      <c r="CN37" s="72"/>
      <c r="CO37" s="72"/>
      <c r="CP37" s="72"/>
      <c r="CQ37" s="72"/>
      <c r="CR37" s="72"/>
      <c r="CS37" s="72"/>
      <c r="CT37" s="72"/>
      <c r="CU37" s="72"/>
      <c r="CV37" s="72"/>
      <c r="CW37" s="72"/>
      <c r="CX37" s="73"/>
    </row>
    <row r="38" spans="1:102" s="7" customFormat="1" ht="65.099999999999994" customHeight="1" x14ac:dyDescent="0.25">
      <c r="A38" s="153"/>
      <c r="B38" s="154"/>
      <c r="C38" s="154"/>
      <c r="D38" s="154"/>
      <c r="E38" s="154"/>
      <c r="F38" s="154"/>
      <c r="G38" s="155"/>
      <c r="H38" s="159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0"/>
      <c r="T38" s="160"/>
      <c r="U38" s="160"/>
      <c r="V38" s="160"/>
      <c r="W38" s="160"/>
      <c r="X38" s="160"/>
      <c r="Y38" s="160"/>
      <c r="Z38" s="160"/>
      <c r="AA38" s="160"/>
      <c r="AB38" s="160"/>
      <c r="AC38" s="160"/>
      <c r="AD38" s="160"/>
      <c r="AE38" s="160"/>
      <c r="AF38" s="160"/>
      <c r="AG38" s="160"/>
      <c r="AH38" s="160"/>
      <c r="AI38" s="160"/>
      <c r="AJ38" s="160"/>
      <c r="AK38" s="160"/>
      <c r="AL38" s="160"/>
      <c r="AM38" s="160"/>
      <c r="AN38" s="160"/>
      <c r="AO38" s="160"/>
      <c r="AP38" s="160"/>
      <c r="AQ38" s="160"/>
      <c r="AR38" s="160"/>
      <c r="AS38" s="160"/>
      <c r="AT38" s="160"/>
      <c r="AU38" s="160"/>
      <c r="AV38" s="161"/>
      <c r="AW38" s="88"/>
      <c r="AX38" s="89"/>
      <c r="AY38" s="89"/>
      <c r="AZ38" s="89"/>
      <c r="BA38" s="89"/>
      <c r="BB38" s="89"/>
      <c r="BC38" s="89"/>
      <c r="BD38" s="89"/>
      <c r="BE38" s="89"/>
      <c r="BF38" s="89"/>
      <c r="BG38" s="89"/>
      <c r="BH38" s="89"/>
      <c r="BI38" s="89"/>
      <c r="BJ38" s="89"/>
      <c r="BK38" s="89"/>
      <c r="BL38" s="89"/>
      <c r="BM38" s="89"/>
      <c r="BN38" s="89"/>
      <c r="BO38" s="89"/>
      <c r="BP38" s="89"/>
      <c r="BQ38" s="89"/>
      <c r="BR38" s="89"/>
      <c r="BS38" s="89"/>
      <c r="BT38" s="89"/>
      <c r="BU38" s="89"/>
      <c r="BV38" s="89"/>
      <c r="BW38" s="89"/>
      <c r="BX38" s="89"/>
      <c r="BY38" s="89"/>
      <c r="BZ38" s="89"/>
      <c r="CA38" s="89"/>
      <c r="CB38" s="89"/>
      <c r="CC38" s="89"/>
      <c r="CD38" s="89"/>
      <c r="CE38" s="89"/>
      <c r="CF38" s="89"/>
      <c r="CG38" s="89"/>
      <c r="CH38" s="89"/>
      <c r="CI38" s="89"/>
      <c r="CJ38" s="89"/>
      <c r="CK38" s="89"/>
      <c r="CL38" s="89"/>
      <c r="CM38" s="89"/>
      <c r="CN38" s="89"/>
      <c r="CO38" s="89"/>
      <c r="CP38" s="89"/>
      <c r="CQ38" s="89"/>
      <c r="CR38" s="89"/>
      <c r="CS38" s="89"/>
      <c r="CT38" s="89"/>
      <c r="CU38" s="89"/>
      <c r="CV38" s="89"/>
      <c r="CW38" s="89"/>
      <c r="CX38" s="90"/>
    </row>
    <row r="39" spans="1:102" s="7" customFormat="1" ht="15" customHeight="1" x14ac:dyDescent="0.25">
      <c r="A39" s="150" t="s">
        <v>167</v>
      </c>
      <c r="B39" s="151"/>
      <c r="C39" s="151"/>
      <c r="D39" s="151"/>
      <c r="E39" s="151"/>
      <c r="F39" s="151"/>
      <c r="G39" s="152"/>
      <c r="H39" s="156" t="s">
        <v>166</v>
      </c>
      <c r="I39" s="157"/>
      <c r="J39" s="157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157"/>
      <c r="Z39" s="157"/>
      <c r="AA39" s="157"/>
      <c r="AB39" s="157"/>
      <c r="AC39" s="157"/>
      <c r="AD39" s="157"/>
      <c r="AE39" s="157"/>
      <c r="AF39" s="157"/>
      <c r="AG39" s="157"/>
      <c r="AH39" s="157"/>
      <c r="AI39" s="157"/>
      <c r="AJ39" s="157"/>
      <c r="AK39" s="157"/>
      <c r="AL39" s="157"/>
      <c r="AM39" s="157"/>
      <c r="AN39" s="157"/>
      <c r="AO39" s="157"/>
      <c r="AP39" s="157"/>
      <c r="AQ39" s="157"/>
      <c r="AR39" s="157"/>
      <c r="AS39" s="157"/>
      <c r="AT39" s="157"/>
      <c r="AU39" s="157"/>
      <c r="AV39" s="158"/>
      <c r="AW39" s="71">
        <v>0</v>
      </c>
      <c r="AX39" s="72"/>
      <c r="AY39" s="72"/>
      <c r="AZ39" s="72"/>
      <c r="BA39" s="72"/>
      <c r="BB39" s="72"/>
      <c r="BC39" s="72"/>
      <c r="BD39" s="72"/>
      <c r="BE39" s="72"/>
      <c r="BF39" s="72"/>
      <c r="BG39" s="72"/>
      <c r="BH39" s="72"/>
      <c r="BI39" s="72"/>
      <c r="BJ39" s="72"/>
      <c r="BK39" s="72"/>
      <c r="BL39" s="72"/>
      <c r="BM39" s="72"/>
      <c r="BN39" s="72"/>
      <c r="BO39" s="72"/>
      <c r="BP39" s="72"/>
      <c r="BQ39" s="72"/>
      <c r="BR39" s="72"/>
      <c r="BS39" s="72"/>
      <c r="BT39" s="72"/>
      <c r="BU39" s="72"/>
      <c r="BV39" s="72"/>
      <c r="BW39" s="72"/>
      <c r="BX39" s="72"/>
      <c r="BY39" s="72"/>
      <c r="BZ39" s="72"/>
      <c r="CA39" s="72"/>
      <c r="CB39" s="72"/>
      <c r="CC39" s="72"/>
      <c r="CD39" s="72"/>
      <c r="CE39" s="72"/>
      <c r="CF39" s="72"/>
      <c r="CG39" s="72"/>
      <c r="CH39" s="72"/>
      <c r="CI39" s="72"/>
      <c r="CJ39" s="72"/>
      <c r="CK39" s="72"/>
      <c r="CL39" s="72"/>
      <c r="CM39" s="72"/>
      <c r="CN39" s="72"/>
      <c r="CO39" s="72"/>
      <c r="CP39" s="72"/>
      <c r="CQ39" s="72"/>
      <c r="CR39" s="72"/>
      <c r="CS39" s="72"/>
      <c r="CT39" s="72"/>
      <c r="CU39" s="72"/>
      <c r="CV39" s="72"/>
      <c r="CW39" s="72"/>
      <c r="CX39" s="73"/>
    </row>
    <row r="40" spans="1:102" s="7" customFormat="1" ht="65.099999999999994" customHeight="1" x14ac:dyDescent="0.25">
      <c r="A40" s="153"/>
      <c r="B40" s="154"/>
      <c r="C40" s="154"/>
      <c r="D40" s="154"/>
      <c r="E40" s="154"/>
      <c r="F40" s="154"/>
      <c r="G40" s="155"/>
      <c r="H40" s="159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0"/>
      <c r="T40" s="160"/>
      <c r="U40" s="160"/>
      <c r="V40" s="160"/>
      <c r="W40" s="160"/>
      <c r="X40" s="160"/>
      <c r="Y40" s="160"/>
      <c r="Z40" s="160"/>
      <c r="AA40" s="160"/>
      <c r="AB40" s="160"/>
      <c r="AC40" s="160"/>
      <c r="AD40" s="160"/>
      <c r="AE40" s="160"/>
      <c r="AF40" s="160"/>
      <c r="AG40" s="160"/>
      <c r="AH40" s="160"/>
      <c r="AI40" s="160"/>
      <c r="AJ40" s="160"/>
      <c r="AK40" s="160"/>
      <c r="AL40" s="160"/>
      <c r="AM40" s="160"/>
      <c r="AN40" s="160"/>
      <c r="AO40" s="160"/>
      <c r="AP40" s="160"/>
      <c r="AQ40" s="160"/>
      <c r="AR40" s="160"/>
      <c r="AS40" s="160"/>
      <c r="AT40" s="160"/>
      <c r="AU40" s="160"/>
      <c r="AV40" s="161"/>
      <c r="AW40" s="88"/>
      <c r="AX40" s="89"/>
      <c r="AY40" s="89"/>
      <c r="AZ40" s="89"/>
      <c r="BA40" s="89"/>
      <c r="BB40" s="89"/>
      <c r="BC40" s="89"/>
      <c r="BD40" s="89"/>
      <c r="BE40" s="89"/>
      <c r="BF40" s="89"/>
      <c r="BG40" s="89"/>
      <c r="BH40" s="89"/>
      <c r="BI40" s="89"/>
      <c r="BJ40" s="89"/>
      <c r="BK40" s="89"/>
      <c r="BL40" s="89"/>
      <c r="BM40" s="89"/>
      <c r="BN40" s="89"/>
      <c r="BO40" s="89"/>
      <c r="BP40" s="89"/>
      <c r="BQ40" s="89"/>
      <c r="BR40" s="89"/>
      <c r="BS40" s="89"/>
      <c r="BT40" s="89"/>
      <c r="BU40" s="89"/>
      <c r="BV40" s="89"/>
      <c r="BW40" s="89"/>
      <c r="BX40" s="89"/>
      <c r="BY40" s="89"/>
      <c r="BZ40" s="89"/>
      <c r="CA40" s="89"/>
      <c r="CB40" s="89"/>
      <c r="CC40" s="89"/>
      <c r="CD40" s="89"/>
      <c r="CE40" s="89"/>
      <c r="CF40" s="89"/>
      <c r="CG40" s="89"/>
      <c r="CH40" s="89"/>
      <c r="CI40" s="89"/>
      <c r="CJ40" s="89"/>
      <c r="CK40" s="89"/>
      <c r="CL40" s="89"/>
      <c r="CM40" s="89"/>
      <c r="CN40" s="89"/>
      <c r="CO40" s="89"/>
      <c r="CP40" s="89"/>
      <c r="CQ40" s="89"/>
      <c r="CR40" s="89"/>
      <c r="CS40" s="89"/>
      <c r="CT40" s="89"/>
      <c r="CU40" s="89"/>
      <c r="CV40" s="89"/>
      <c r="CW40" s="89"/>
      <c r="CX40" s="90"/>
    </row>
    <row r="41" spans="1:102" s="7" customFormat="1" ht="15" customHeight="1" x14ac:dyDescent="0.25">
      <c r="A41" s="150" t="s">
        <v>168</v>
      </c>
      <c r="B41" s="151"/>
      <c r="C41" s="151"/>
      <c r="D41" s="151"/>
      <c r="E41" s="151"/>
      <c r="F41" s="151"/>
      <c r="G41" s="152"/>
      <c r="H41" s="156" t="s">
        <v>169</v>
      </c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57"/>
      <c r="Z41" s="157"/>
      <c r="AA41" s="157"/>
      <c r="AB41" s="157"/>
      <c r="AC41" s="157"/>
      <c r="AD41" s="157"/>
      <c r="AE41" s="157"/>
      <c r="AF41" s="157"/>
      <c r="AG41" s="157"/>
      <c r="AH41" s="157"/>
      <c r="AI41" s="157"/>
      <c r="AJ41" s="157"/>
      <c r="AK41" s="157"/>
      <c r="AL41" s="157"/>
      <c r="AM41" s="157"/>
      <c r="AN41" s="157"/>
      <c r="AO41" s="157"/>
      <c r="AP41" s="157"/>
      <c r="AQ41" s="157"/>
      <c r="AR41" s="157"/>
      <c r="AS41" s="157"/>
      <c r="AT41" s="157"/>
      <c r="AU41" s="157"/>
      <c r="AV41" s="158"/>
      <c r="AW41" s="71">
        <v>0</v>
      </c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2"/>
      <c r="BM41" s="72"/>
      <c r="BN41" s="72"/>
      <c r="BO41" s="72"/>
      <c r="BP41" s="72"/>
      <c r="BQ41" s="72"/>
      <c r="BR41" s="72"/>
      <c r="BS41" s="72"/>
      <c r="BT41" s="72"/>
      <c r="BU41" s="72"/>
      <c r="BV41" s="72"/>
      <c r="BW41" s="72"/>
      <c r="BX41" s="72"/>
      <c r="BY41" s="72"/>
      <c r="BZ41" s="72"/>
      <c r="CA41" s="72"/>
      <c r="CB41" s="72"/>
      <c r="CC41" s="72"/>
      <c r="CD41" s="72"/>
      <c r="CE41" s="72"/>
      <c r="CF41" s="72"/>
      <c r="CG41" s="72"/>
      <c r="CH41" s="72"/>
      <c r="CI41" s="72"/>
      <c r="CJ41" s="72"/>
      <c r="CK41" s="72"/>
      <c r="CL41" s="72"/>
      <c r="CM41" s="72"/>
      <c r="CN41" s="72"/>
      <c r="CO41" s="72"/>
      <c r="CP41" s="72"/>
      <c r="CQ41" s="72"/>
      <c r="CR41" s="72"/>
      <c r="CS41" s="72"/>
      <c r="CT41" s="72"/>
      <c r="CU41" s="72"/>
      <c r="CV41" s="72"/>
      <c r="CW41" s="72"/>
      <c r="CX41" s="73"/>
    </row>
    <row r="42" spans="1:102" s="7" customFormat="1" ht="65.099999999999994" customHeight="1" x14ac:dyDescent="0.25">
      <c r="A42" s="153"/>
      <c r="B42" s="154"/>
      <c r="C42" s="154"/>
      <c r="D42" s="154"/>
      <c r="E42" s="154"/>
      <c r="F42" s="154"/>
      <c r="G42" s="155"/>
      <c r="H42" s="159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  <c r="V42" s="160"/>
      <c r="W42" s="160"/>
      <c r="X42" s="160"/>
      <c r="Y42" s="160"/>
      <c r="Z42" s="160"/>
      <c r="AA42" s="160"/>
      <c r="AB42" s="160"/>
      <c r="AC42" s="160"/>
      <c r="AD42" s="160"/>
      <c r="AE42" s="160"/>
      <c r="AF42" s="160"/>
      <c r="AG42" s="160"/>
      <c r="AH42" s="160"/>
      <c r="AI42" s="160"/>
      <c r="AJ42" s="160"/>
      <c r="AK42" s="160"/>
      <c r="AL42" s="160"/>
      <c r="AM42" s="160"/>
      <c r="AN42" s="160"/>
      <c r="AO42" s="160"/>
      <c r="AP42" s="160"/>
      <c r="AQ42" s="160"/>
      <c r="AR42" s="160"/>
      <c r="AS42" s="160"/>
      <c r="AT42" s="160"/>
      <c r="AU42" s="160"/>
      <c r="AV42" s="161"/>
      <c r="AW42" s="88"/>
      <c r="AX42" s="89"/>
      <c r="AY42" s="89"/>
      <c r="AZ42" s="89"/>
      <c r="BA42" s="89"/>
      <c r="BB42" s="89"/>
      <c r="BC42" s="89"/>
      <c r="BD42" s="89"/>
      <c r="BE42" s="89"/>
      <c r="BF42" s="89"/>
      <c r="BG42" s="89"/>
      <c r="BH42" s="89"/>
      <c r="BI42" s="89"/>
      <c r="BJ42" s="89"/>
      <c r="BK42" s="89"/>
      <c r="BL42" s="89"/>
      <c r="BM42" s="89"/>
      <c r="BN42" s="89"/>
      <c r="BO42" s="89"/>
      <c r="BP42" s="89"/>
      <c r="BQ42" s="89"/>
      <c r="BR42" s="89"/>
      <c r="BS42" s="89"/>
      <c r="BT42" s="89"/>
      <c r="BU42" s="89"/>
      <c r="BV42" s="89"/>
      <c r="BW42" s="89"/>
      <c r="BX42" s="89"/>
      <c r="BY42" s="89"/>
      <c r="BZ42" s="89"/>
      <c r="CA42" s="89"/>
      <c r="CB42" s="89"/>
      <c r="CC42" s="89"/>
      <c r="CD42" s="89"/>
      <c r="CE42" s="89"/>
      <c r="CF42" s="89"/>
      <c r="CG42" s="89"/>
      <c r="CH42" s="89"/>
      <c r="CI42" s="89"/>
      <c r="CJ42" s="89"/>
      <c r="CK42" s="89"/>
      <c r="CL42" s="89"/>
      <c r="CM42" s="89"/>
      <c r="CN42" s="89"/>
      <c r="CO42" s="89"/>
      <c r="CP42" s="89"/>
      <c r="CQ42" s="89"/>
      <c r="CR42" s="89"/>
      <c r="CS42" s="89"/>
      <c r="CT42" s="89"/>
      <c r="CU42" s="89"/>
      <c r="CV42" s="89"/>
      <c r="CW42" s="89"/>
      <c r="CX42" s="90"/>
    </row>
    <row r="43" spans="1:102" s="7" customFormat="1" x14ac:dyDescent="0.25">
      <c r="A43" s="11"/>
      <c r="B43" s="11"/>
      <c r="C43" s="11"/>
      <c r="D43" s="11"/>
      <c r="E43" s="11"/>
      <c r="F43" s="11"/>
      <c r="G43" s="11"/>
      <c r="H43" s="24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  <c r="CV43" s="19"/>
      <c r="CW43" s="19"/>
      <c r="CX43" s="19"/>
    </row>
    <row r="44" spans="1:102" s="18" customFormat="1" ht="15.75" x14ac:dyDescent="0.25">
      <c r="A44" s="162" t="s">
        <v>170</v>
      </c>
      <c r="B44" s="162"/>
      <c r="C44" s="162"/>
      <c r="D44" s="162"/>
      <c r="E44" s="162"/>
      <c r="F44" s="162"/>
      <c r="G44" s="162"/>
      <c r="H44" s="162"/>
      <c r="I44" s="162"/>
      <c r="J44" s="162"/>
      <c r="K44" s="162"/>
      <c r="L44" s="162"/>
      <c r="M44" s="162"/>
      <c r="N44" s="162"/>
      <c r="O44" s="162"/>
      <c r="P44" s="162"/>
      <c r="Q44" s="162"/>
      <c r="R44" s="162"/>
      <c r="S44" s="162"/>
      <c r="T44" s="162"/>
      <c r="U44" s="162"/>
      <c r="V44" s="162"/>
      <c r="W44" s="162"/>
      <c r="X44" s="162"/>
      <c r="Y44" s="162"/>
      <c r="Z44" s="162"/>
      <c r="AA44" s="162"/>
      <c r="AB44" s="162"/>
      <c r="AC44" s="162"/>
      <c r="AD44" s="162"/>
      <c r="AE44" s="162"/>
      <c r="AF44" s="162"/>
      <c r="AG44" s="162"/>
      <c r="AH44" s="162"/>
      <c r="AI44" s="162"/>
      <c r="AJ44" s="162"/>
      <c r="AK44" s="162"/>
      <c r="AL44" s="162" t="s">
        <v>81</v>
      </c>
      <c r="AM44" s="162"/>
      <c r="AN44" s="162"/>
      <c r="AO44" s="162"/>
      <c r="AP44" s="162"/>
      <c r="AQ44" s="162"/>
      <c r="AR44" s="162"/>
      <c r="AS44" s="162"/>
      <c r="AT44" s="162"/>
      <c r="AU44" s="162"/>
      <c r="AV44" s="162"/>
      <c r="AW44" s="162"/>
      <c r="AX44" s="162"/>
      <c r="AY44" s="162"/>
      <c r="AZ44" s="162"/>
      <c r="BA44" s="162"/>
      <c r="BB44" s="162"/>
      <c r="BC44" s="162"/>
      <c r="BD44" s="162"/>
      <c r="BE44" s="162"/>
      <c r="BF44" s="162"/>
      <c r="BG44" s="162"/>
      <c r="BH44" s="162"/>
      <c r="BI44" s="162"/>
      <c r="BJ44" s="162"/>
      <c r="BK44" s="162"/>
      <c r="BL44" s="162"/>
      <c r="BM44" s="162"/>
      <c r="BN44" s="162"/>
      <c r="BO44" s="162"/>
      <c r="BP44" s="162"/>
      <c r="BQ44" s="162"/>
      <c r="BR44" s="162"/>
      <c r="BS44" s="162"/>
      <c r="BT44" s="162"/>
      <c r="BU44" s="162"/>
      <c r="BV44" s="162"/>
      <c r="BW44" s="162"/>
      <c r="BX44" s="162"/>
      <c r="BY44" s="162"/>
      <c r="BZ44" s="162"/>
      <c r="CA44" s="162"/>
      <c r="CB44" s="162"/>
      <c r="CC44" s="162"/>
      <c r="CD44" s="162"/>
      <c r="CE44" s="162"/>
      <c r="CF44" s="162"/>
      <c r="CG44" s="162"/>
      <c r="CH44" s="162"/>
      <c r="CI44" s="162"/>
      <c r="CJ44" s="162"/>
      <c r="CK44" s="162"/>
      <c r="CL44" s="162"/>
      <c r="CM44" s="162"/>
      <c r="CN44" s="162"/>
      <c r="CO44" s="162"/>
      <c r="CP44" s="162"/>
      <c r="CQ44" s="162"/>
      <c r="CR44" s="162"/>
      <c r="CS44" s="162"/>
      <c r="CT44" s="162"/>
      <c r="CU44" s="162"/>
      <c r="CV44" s="162"/>
      <c r="CW44" s="162"/>
      <c r="CX44" s="162"/>
    </row>
    <row r="45" spans="1:102" s="8" customFormat="1" ht="12.75" x14ac:dyDescent="0.25">
      <c r="A45" s="42" t="s">
        <v>8</v>
      </c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 t="s">
        <v>9</v>
      </c>
      <c r="AM45" s="42"/>
      <c r="AN45" s="42"/>
      <c r="AO45" s="42"/>
      <c r="AP45" s="42"/>
      <c r="AQ45" s="42"/>
      <c r="AR45" s="42"/>
      <c r="AS45" s="42"/>
      <c r="AT45" s="42"/>
      <c r="AU45" s="42"/>
      <c r="AV45" s="42"/>
      <c r="AW45" s="42"/>
      <c r="AX45" s="42"/>
      <c r="AY45" s="42"/>
      <c r="AZ45" s="42"/>
      <c r="BA45" s="42"/>
      <c r="BB45" s="42"/>
      <c r="BC45" s="42"/>
      <c r="BD45" s="42"/>
      <c r="BE45" s="42"/>
      <c r="BF45" s="42"/>
      <c r="BG45" s="42"/>
      <c r="BH45" s="42"/>
      <c r="BI45" s="42"/>
      <c r="BJ45" s="42"/>
      <c r="BK45" s="42"/>
      <c r="BL45" s="42"/>
      <c r="BM45" s="42"/>
      <c r="BN45" s="42"/>
      <c r="BO45" s="42"/>
      <c r="BP45" s="42"/>
      <c r="BQ45" s="42"/>
      <c r="BR45" s="42"/>
      <c r="BS45" s="42"/>
      <c r="BT45" s="42"/>
      <c r="BU45" s="42"/>
      <c r="BV45" s="42"/>
      <c r="BW45" s="42" t="s">
        <v>10</v>
      </c>
      <c r="BX45" s="42"/>
      <c r="BY45" s="42"/>
      <c r="BZ45" s="42"/>
      <c r="CA45" s="42"/>
      <c r="CB45" s="42"/>
      <c r="CC45" s="42"/>
      <c r="CD45" s="42"/>
      <c r="CE45" s="42"/>
      <c r="CF45" s="42"/>
      <c r="CG45" s="42"/>
      <c r="CH45" s="42"/>
      <c r="CI45" s="42"/>
      <c r="CJ45" s="42"/>
      <c r="CK45" s="42"/>
      <c r="CL45" s="42"/>
      <c r="CM45" s="42"/>
      <c r="CN45" s="42"/>
      <c r="CO45" s="42"/>
      <c r="CP45" s="42"/>
      <c r="CQ45" s="42"/>
      <c r="CR45" s="42"/>
      <c r="CS45" s="42"/>
      <c r="CT45" s="42"/>
      <c r="CU45" s="42"/>
      <c r="CV45" s="42"/>
      <c r="CW45" s="42"/>
      <c r="CX45" s="42"/>
    </row>
  </sheetData>
  <mergeCells count="63">
    <mergeCell ref="H39:AV40"/>
    <mergeCell ref="AW39:CX40"/>
    <mergeCell ref="A41:G42"/>
    <mergeCell ref="H41:AV42"/>
    <mergeCell ref="AW41:CX42"/>
    <mergeCell ref="A29:G30"/>
    <mergeCell ref="H29:AV30"/>
    <mergeCell ref="AW29:CX30"/>
    <mergeCell ref="A31:G32"/>
    <mergeCell ref="H31:AV32"/>
    <mergeCell ref="AW31:CX32"/>
    <mergeCell ref="A25:G26"/>
    <mergeCell ref="H25:AV26"/>
    <mergeCell ref="AW25:CX26"/>
    <mergeCell ref="A27:G28"/>
    <mergeCell ref="H27:AV28"/>
    <mergeCell ref="AW27:CX28"/>
    <mergeCell ref="A3:CX3"/>
    <mergeCell ref="A5:CX5"/>
    <mergeCell ref="A6:CX6"/>
    <mergeCell ref="A8:G8"/>
    <mergeCell ref="H8:AV8"/>
    <mergeCell ref="AW8:CX8"/>
    <mergeCell ref="A9:G10"/>
    <mergeCell ref="H9:AV10"/>
    <mergeCell ref="A11:G12"/>
    <mergeCell ref="H11:AV12"/>
    <mergeCell ref="AW9:CX10"/>
    <mergeCell ref="AW11:CX12"/>
    <mergeCell ref="A13:G14"/>
    <mergeCell ref="H13:AV14"/>
    <mergeCell ref="A15:G16"/>
    <mergeCell ref="H15:AV16"/>
    <mergeCell ref="AW13:CX14"/>
    <mergeCell ref="AW15:CX16"/>
    <mergeCell ref="A17:G18"/>
    <mergeCell ref="H17:AV18"/>
    <mergeCell ref="A19:G20"/>
    <mergeCell ref="H19:AV20"/>
    <mergeCell ref="AW17:CX18"/>
    <mergeCell ref="AW19:CX20"/>
    <mergeCell ref="A21:G22"/>
    <mergeCell ref="H21:AV22"/>
    <mergeCell ref="A23:G24"/>
    <mergeCell ref="H23:AV24"/>
    <mergeCell ref="AW21:CX22"/>
    <mergeCell ref="AW23:CX24"/>
    <mergeCell ref="A45:AK45"/>
    <mergeCell ref="AL45:BV45"/>
    <mergeCell ref="BW45:CX45"/>
    <mergeCell ref="A33:G34"/>
    <mergeCell ref="H33:AV34"/>
    <mergeCell ref="A44:AK44"/>
    <mergeCell ref="AL44:BV44"/>
    <mergeCell ref="BW44:CX44"/>
    <mergeCell ref="AW33:CX34"/>
    <mergeCell ref="A35:G36"/>
    <mergeCell ref="H35:AV36"/>
    <mergeCell ref="AW35:CX36"/>
    <mergeCell ref="A37:G38"/>
    <mergeCell ref="H37:AV38"/>
    <mergeCell ref="AW37:CX38"/>
    <mergeCell ref="A39:G4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3</vt:i4>
      </vt:variant>
    </vt:vector>
  </HeadingPairs>
  <TitlesOfParts>
    <vt:vector size="12" baseType="lpstr">
      <vt:lpstr>1.3.1.</vt:lpstr>
      <vt:lpstr>1.7.1.</vt:lpstr>
      <vt:lpstr>1.9</vt:lpstr>
      <vt:lpstr>3.1.</vt:lpstr>
      <vt:lpstr>3.2.</vt:lpstr>
      <vt:lpstr>8.1. 2023</vt:lpstr>
      <vt:lpstr>8.1. 2022</vt:lpstr>
      <vt:lpstr>8.1. 2021</vt:lpstr>
      <vt:lpstr>8.3.1</vt:lpstr>
      <vt:lpstr>'8.1. 2021'!Область_печати</vt:lpstr>
      <vt:lpstr>'8.1. 2022'!Область_печати</vt:lpstr>
      <vt:lpstr>'8.1. 2023'!Область_печати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2024-07-26T01:37:48Z</dcterms:modified>
</cp:coreProperties>
</file>